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cny.local\TownShares\Folder Redirects\JMullen\Desktop\"/>
    </mc:Choice>
  </mc:AlternateContent>
  <xr:revisionPtr revIDLastSave="0" documentId="13_ncr:1_{0513047A-C3F4-4145-A6BC-4722ADB9700F}" xr6:coauthVersionLast="47" xr6:coauthVersionMax="47" xr10:uidLastSave="{00000000-0000-0000-0000-000000000000}"/>
  <bookViews>
    <workbookView xWindow="-28920" yWindow="-120" windowWidth="29040" windowHeight="15720" firstSheet="1" activeTab="18" xr2:uid="{00000000-000D-0000-FFFF-FFFF00000000}"/>
  </bookViews>
  <sheets>
    <sheet name="2025 Final Budget" sheetId="49" r:id="rId1"/>
    <sheet name="2025 SUMMARY" sheetId="50" r:id="rId2"/>
    <sheet name="A" sheetId="3" r:id="rId3"/>
    <sheet name="B" sheetId="4" r:id="rId4"/>
    <sheet name="DA" sheetId="5" r:id="rId5"/>
    <sheet name="DB" sheetId="6" r:id="rId6"/>
    <sheet name="SL1" sheetId="7" r:id="rId7"/>
    <sheet name="SL2" sheetId="20" r:id="rId8"/>
    <sheet name="SL3" sheetId="21" r:id="rId9"/>
    <sheet name="SL4" sheetId="22" r:id="rId10"/>
    <sheet name="SL5" sheetId="23" r:id="rId11"/>
    <sheet name="SW1" sheetId="12" r:id="rId12"/>
    <sheet name="SW2" sheetId="13" r:id="rId13"/>
    <sheet name="SW3" sheetId="14" r:id="rId14"/>
    <sheet name="SW4" sheetId="15" r:id="rId15"/>
    <sheet name="SW5" sheetId="28" r:id="rId16"/>
    <sheet name="SW6" sheetId="40" r:id="rId17"/>
    <sheet name="SW7" sheetId="45" r:id="rId18"/>
    <sheet name="SW8" sheetId="46" r:id="rId19"/>
    <sheet name="SW9" sheetId="51" r:id="rId20"/>
    <sheet name="personal services" sheetId="29" r:id="rId21"/>
    <sheet name="personal service multiple line " sheetId="37" state="hidden" r:id="rId22"/>
  </sheets>
  <externalReferences>
    <externalReference r:id="rId23"/>
  </externalReferences>
  <definedNames>
    <definedName name="_xlnm._FilterDatabase" localSheetId="3" hidden="1">B!#REF!</definedName>
    <definedName name="_xlnm._FilterDatabase" localSheetId="5" hidden="1">DB!#REF!</definedName>
    <definedName name="_xlnm._FilterDatabase" localSheetId="11" hidden="1">'SW1'!#REF!</definedName>
    <definedName name="_xlnm.Print_Area" localSheetId="1">'2025 SUMMARY'!$A$1:$L$52</definedName>
    <definedName name="_xlnm.Print_Area" localSheetId="2">A!$A$1:$I$135</definedName>
    <definedName name="_xlnm.Print_Area" localSheetId="3">B!$A$1:$N$55</definedName>
    <definedName name="_xlnm.Print_Area" localSheetId="4">DA!$A$1:$I$21</definedName>
    <definedName name="_xlnm.Print_Area" localSheetId="5">DB!$A$1:$I$71</definedName>
    <definedName name="_xlnm.Print_Area" localSheetId="20">'personal services'!$A$1:$I$49</definedName>
    <definedName name="_xlnm.Print_Area" localSheetId="6">'SL1'!$A$1:$I$19</definedName>
    <definedName name="_xlnm.Print_Area" localSheetId="7">'SL2'!$A$1:$I$19</definedName>
    <definedName name="_xlnm.Print_Area" localSheetId="8">'SL3'!$A$1:$I$18</definedName>
    <definedName name="_xlnm.Print_Area" localSheetId="9">'SL4'!$A$1:$I$18</definedName>
    <definedName name="_xlnm.Print_Area" localSheetId="10">'SL5'!$A$1:$I$18</definedName>
    <definedName name="_xlnm.Print_Area" localSheetId="11">'SW1'!$A$1:$I$31</definedName>
    <definedName name="_xlnm.Print_Area" localSheetId="12">'SW2'!$A$1:$I$30</definedName>
    <definedName name="_xlnm.Print_Area" localSheetId="13">'SW3'!$A$1:$I$48</definedName>
    <definedName name="_xlnm.Print_Area" localSheetId="14">'SW4'!$A$1:$I$57</definedName>
    <definedName name="_xlnm.Print_Area" localSheetId="15">'SW5'!$A$1:$I$30</definedName>
    <definedName name="_xlnm.Print_Area" localSheetId="16">'SW6'!$A$1:$I$29</definedName>
    <definedName name="_xlnm.Print_Area" localSheetId="17">'SW7'!$A$1:$I$30</definedName>
    <definedName name="_xlnm.Print_Area" localSheetId="18">'SW8'!$A$1:$I$54</definedName>
    <definedName name="_xlnm.Print_Titles" localSheetId="2">A!$1:$1</definedName>
    <definedName name="_xlnm.Print_Titles" localSheetId="5">DB!$1:$1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" i="3" l="1"/>
  <c r="J17" i="50" l="1"/>
  <c r="H5" i="51"/>
  <c r="I45" i="15"/>
  <c r="H19" i="29"/>
  <c r="I29" i="3"/>
  <c r="I90" i="3"/>
  <c r="D12" i="50" s="1"/>
  <c r="I19" i="6"/>
  <c r="I18" i="6"/>
  <c r="I5" i="6"/>
  <c r="I4" i="6"/>
  <c r="I13" i="14"/>
  <c r="I3" i="14"/>
  <c r="I4" i="15"/>
  <c r="I4" i="46"/>
  <c r="G26" i="4" l="1"/>
  <c r="H26" i="4"/>
  <c r="I13" i="15"/>
  <c r="I10" i="15"/>
  <c r="H31" i="29"/>
  <c r="H30" i="29"/>
  <c r="H28" i="29"/>
  <c r="H25" i="29"/>
  <c r="H24" i="29"/>
  <c r="H23" i="29"/>
  <c r="H20" i="29"/>
  <c r="H18" i="29"/>
  <c r="H17" i="29"/>
  <c r="H16" i="29"/>
  <c r="H14" i="29"/>
  <c r="H12" i="29"/>
  <c r="H9" i="29"/>
  <c r="H8" i="29"/>
  <c r="H7" i="29"/>
  <c r="H6" i="29"/>
  <c r="H5" i="29"/>
  <c r="N16" i="4"/>
  <c r="N6" i="4"/>
  <c r="I58" i="3"/>
  <c r="I28" i="3"/>
  <c r="I24" i="3"/>
  <c r="I23" i="3"/>
  <c r="I19" i="3"/>
  <c r="I13" i="3"/>
  <c r="I8" i="3"/>
  <c r="I7" i="3"/>
  <c r="I6" i="3"/>
  <c r="I5" i="3"/>
  <c r="I3" i="3"/>
  <c r="K16" i="3" l="1"/>
  <c r="K21" i="3"/>
  <c r="I52" i="4" l="1"/>
  <c r="J52" i="4"/>
  <c r="K52" i="4"/>
  <c r="L52" i="4"/>
  <c r="M52" i="4"/>
  <c r="I50" i="4"/>
  <c r="J50" i="4"/>
  <c r="K50" i="4"/>
  <c r="L50" i="4"/>
  <c r="M50" i="4"/>
  <c r="I39" i="6"/>
  <c r="F42" i="46"/>
  <c r="F17" i="46"/>
  <c r="F16" i="46"/>
  <c r="F12" i="46"/>
  <c r="F7" i="46"/>
  <c r="F4" i="46"/>
  <c r="F27" i="46" s="1"/>
  <c r="F46" i="46" s="1"/>
  <c r="F19" i="45"/>
  <c r="F13" i="45"/>
  <c r="F7" i="45"/>
  <c r="F23" i="45" s="1"/>
  <c r="F12" i="40"/>
  <c r="F7" i="40"/>
  <c r="F16" i="40" s="1"/>
  <c r="F19" i="28"/>
  <c r="F13" i="28"/>
  <c r="F8" i="28"/>
  <c r="F23" i="28" s="1"/>
  <c r="F40" i="15"/>
  <c r="F29" i="15"/>
  <c r="F12" i="15"/>
  <c r="F9" i="15"/>
  <c r="F3" i="15"/>
  <c r="F23" i="15" s="1"/>
  <c r="F44" i="15" s="1"/>
  <c r="F46" i="15" s="1"/>
  <c r="F48" i="15" s="1"/>
  <c r="F37" i="14"/>
  <c r="F13" i="14"/>
  <c r="F3" i="14"/>
  <c r="F25" i="14" s="1"/>
  <c r="F41" i="14" s="1"/>
  <c r="F14" i="13"/>
  <c r="F10" i="13"/>
  <c r="F18" i="13" s="1"/>
  <c r="F12" i="12"/>
  <c r="F28" i="12"/>
  <c r="F6" i="12"/>
  <c r="F16" i="12" s="1"/>
  <c r="F7" i="23"/>
  <c r="F4" i="23"/>
  <c r="F11" i="23" s="1"/>
  <c r="F7" i="22"/>
  <c r="F4" i="22"/>
  <c r="F11" i="22" s="1"/>
  <c r="F7" i="21"/>
  <c r="F13" i="21" s="1"/>
  <c r="F15" i="21" s="1"/>
  <c r="F4" i="21"/>
  <c r="F11" i="21" s="1"/>
  <c r="F7" i="20"/>
  <c r="F4" i="20"/>
  <c r="F11" i="20" s="1"/>
  <c r="F11" i="7"/>
  <c r="F13" i="7" s="1"/>
  <c r="F15" i="7" s="1"/>
  <c r="F7" i="7"/>
  <c r="F4" i="7"/>
  <c r="F55" i="6"/>
  <c r="F39" i="6"/>
  <c r="F18" i="6"/>
  <c r="F17" i="6"/>
  <c r="F15" i="6"/>
  <c r="F11" i="6"/>
  <c r="F10" i="6"/>
  <c r="F5" i="6"/>
  <c r="F4" i="6"/>
  <c r="G33" i="6"/>
  <c r="G60" i="6" s="1"/>
  <c r="G39" i="6"/>
  <c r="G55" i="6"/>
  <c r="F11" i="5"/>
  <c r="F3" i="5"/>
  <c r="F7" i="5" s="1"/>
  <c r="F16" i="5" s="1"/>
  <c r="F43" i="4"/>
  <c r="F16" i="4"/>
  <c r="F13" i="4"/>
  <c r="F12" i="4"/>
  <c r="F7" i="4"/>
  <c r="F6" i="4"/>
  <c r="F122" i="3"/>
  <c r="F90" i="3"/>
  <c r="F60" i="3"/>
  <c r="F59" i="3"/>
  <c r="F58" i="3"/>
  <c r="F52" i="3"/>
  <c r="F38" i="3"/>
  <c r="F37" i="3"/>
  <c r="F36" i="3"/>
  <c r="F29" i="3"/>
  <c r="F28" i="3"/>
  <c r="F24" i="3"/>
  <c r="F23" i="3"/>
  <c r="F20" i="3"/>
  <c r="F19" i="3"/>
  <c r="F13" i="3"/>
  <c r="F9" i="3"/>
  <c r="F8" i="3"/>
  <c r="F7" i="3"/>
  <c r="F6" i="3"/>
  <c r="F5" i="3"/>
  <c r="F3" i="3"/>
  <c r="F33" i="6" l="1"/>
  <c r="F60" i="6" s="1"/>
  <c r="F62" i="6" s="1"/>
  <c r="F64" i="6" s="1"/>
  <c r="F84" i="3"/>
  <c r="F126" i="3" s="1"/>
  <c r="F129" i="3" s="1"/>
  <c r="F131" i="3" s="1"/>
  <c r="F26" i="4"/>
  <c r="F48" i="4" s="1"/>
  <c r="F50" i="4" s="1"/>
  <c r="F52" i="4" s="1"/>
  <c r="F49" i="46"/>
  <c r="F50" i="46" s="1"/>
  <c r="F25" i="45"/>
  <c r="F27" i="45" s="1"/>
  <c r="F18" i="40"/>
  <c r="F20" i="40" s="1"/>
  <c r="F25" i="28"/>
  <c r="F27" i="28" s="1"/>
  <c r="F43" i="14"/>
  <c r="F45" i="14" s="1"/>
  <c r="F20" i="13"/>
  <c r="F22" i="13" s="1"/>
  <c r="F19" i="12"/>
  <c r="F21" i="12" s="1"/>
  <c r="F13" i="23"/>
  <c r="F15" i="23" s="1"/>
  <c r="F13" i="22"/>
  <c r="F15" i="22" s="1"/>
  <c r="F13" i="20"/>
  <c r="F15" i="20" s="1"/>
  <c r="G62" i="6"/>
  <c r="G64" i="6" s="1"/>
  <c r="F18" i="5"/>
  <c r="F20" i="5" s="1"/>
  <c r="F35" i="50" l="1"/>
  <c r="F34" i="50"/>
  <c r="F33" i="50"/>
  <c r="F32" i="50"/>
  <c r="F31" i="50"/>
  <c r="F30" i="50"/>
  <c r="F29" i="50"/>
  <c r="F28" i="50"/>
  <c r="F26" i="50"/>
  <c r="F25" i="50"/>
  <c r="F24" i="50"/>
  <c r="F23" i="50"/>
  <c r="F22" i="50"/>
  <c r="F15" i="50"/>
  <c r="F14" i="50"/>
  <c r="F13" i="50"/>
  <c r="F12" i="50"/>
  <c r="E34" i="50"/>
  <c r="E33" i="50"/>
  <c r="E32" i="50"/>
  <c r="E31" i="50"/>
  <c r="E29" i="50"/>
  <c r="E26" i="50"/>
  <c r="E25" i="50"/>
  <c r="E24" i="50"/>
  <c r="E23" i="50"/>
  <c r="E22" i="50"/>
  <c r="E14" i="50"/>
  <c r="D31" i="50"/>
  <c r="D15" i="50"/>
  <c r="I42" i="46"/>
  <c r="C34" i="50"/>
  <c r="I23" i="45"/>
  <c r="I25" i="45" s="1"/>
  <c r="I7" i="45"/>
  <c r="I12" i="40"/>
  <c r="I7" i="40"/>
  <c r="C33" i="50" s="1"/>
  <c r="C32" i="50"/>
  <c r="I19" i="28"/>
  <c r="I8" i="28"/>
  <c r="I23" i="28" s="1"/>
  <c r="I25" i="28" s="1"/>
  <c r="I41" i="15"/>
  <c r="I37" i="14"/>
  <c r="E30" i="50" s="1"/>
  <c r="I12" i="12"/>
  <c r="I10" i="13"/>
  <c r="C29" i="50" s="1"/>
  <c r="C28" i="50"/>
  <c r="C26" i="50"/>
  <c r="C25" i="50"/>
  <c r="C24" i="50"/>
  <c r="C22" i="50"/>
  <c r="I7" i="5"/>
  <c r="I55" i="6"/>
  <c r="E15" i="50" s="1"/>
  <c r="B71" i="6"/>
  <c r="I25" i="6"/>
  <c r="I33" i="6" s="1"/>
  <c r="I48" i="4"/>
  <c r="J48" i="4"/>
  <c r="K48" i="4"/>
  <c r="L48" i="4"/>
  <c r="M48" i="4"/>
  <c r="N43" i="4"/>
  <c r="E13" i="50" s="1"/>
  <c r="N26" i="4"/>
  <c r="C13" i="50" s="1"/>
  <c r="Q41" i="50"/>
  <c r="Q31" i="50"/>
  <c r="Q30" i="50"/>
  <c r="Q29" i="50"/>
  <c r="Q26" i="50"/>
  <c r="Q25" i="50"/>
  <c r="Q24" i="50"/>
  <c r="Q23" i="50"/>
  <c r="Q22" i="50"/>
  <c r="K17" i="50"/>
  <c r="G43" i="4"/>
  <c r="G124" i="3"/>
  <c r="J4" i="6"/>
  <c r="J30" i="6" s="1"/>
  <c r="I4" i="20"/>
  <c r="C23" i="50" s="1"/>
  <c r="I124" i="3"/>
  <c r="E12" i="50" s="1"/>
  <c r="I70" i="3"/>
  <c r="I59" i="3"/>
  <c r="E27" i="46"/>
  <c r="E42" i="46"/>
  <c r="E49" i="46" s="1"/>
  <c r="E19" i="45"/>
  <c r="E25" i="45" s="1"/>
  <c r="E7" i="45"/>
  <c r="E12" i="40"/>
  <c r="E18" i="40" s="1"/>
  <c r="E7" i="40"/>
  <c r="E19" i="28"/>
  <c r="E25" i="28" s="1"/>
  <c r="E27" i="28" s="1"/>
  <c r="E8" i="28"/>
  <c r="E41" i="15"/>
  <c r="E47" i="15" s="1"/>
  <c r="E49" i="15" s="1"/>
  <c r="E24" i="15"/>
  <c r="E25" i="14"/>
  <c r="E37" i="14"/>
  <c r="E43" i="14" s="1"/>
  <c r="E45" i="14" s="1"/>
  <c r="E14" i="13"/>
  <c r="E20" i="13" s="1"/>
  <c r="E10" i="13"/>
  <c r="E12" i="12"/>
  <c r="E19" i="12" s="1"/>
  <c r="E6" i="12"/>
  <c r="E4" i="23"/>
  <c r="E13" i="23"/>
  <c r="E15" i="23" s="1"/>
  <c r="E7" i="22"/>
  <c r="E13" i="22" s="1"/>
  <c r="E4" i="22"/>
  <c r="E7" i="21"/>
  <c r="E13" i="21" s="1"/>
  <c r="E4" i="21"/>
  <c r="E4" i="20"/>
  <c r="E7" i="20"/>
  <c r="E13" i="20" s="1"/>
  <c r="E15" i="20" s="1"/>
  <c r="E7" i="7"/>
  <c r="E13" i="7" s="1"/>
  <c r="E4" i="7"/>
  <c r="C14" i="50" l="1"/>
  <c r="I16" i="5"/>
  <c r="E35" i="50"/>
  <c r="I49" i="46"/>
  <c r="G23" i="50"/>
  <c r="H48" i="29"/>
  <c r="G22" i="50"/>
  <c r="I16" i="40"/>
  <c r="I18" i="40" s="1"/>
  <c r="I24" i="15"/>
  <c r="C31" i="50" s="1"/>
  <c r="G31" i="50" s="1"/>
  <c r="I18" i="13"/>
  <c r="I20" i="13" s="1"/>
  <c r="I60" i="6"/>
  <c r="I62" i="6" s="1"/>
  <c r="C15" i="50"/>
  <c r="G14" i="50"/>
  <c r="N48" i="4"/>
  <c r="N50" i="4" s="1"/>
  <c r="N52" i="4" s="1"/>
  <c r="G24" i="50"/>
  <c r="G33" i="50"/>
  <c r="G34" i="50"/>
  <c r="G29" i="50"/>
  <c r="F17" i="50"/>
  <c r="F45" i="50" s="1"/>
  <c r="G13" i="50"/>
  <c r="G32" i="50"/>
  <c r="G25" i="50"/>
  <c r="G26" i="50"/>
  <c r="E51" i="46"/>
  <c r="E27" i="45"/>
  <c r="E20" i="40"/>
  <c r="E22" i="13"/>
  <c r="E21" i="12"/>
  <c r="E15" i="22"/>
  <c r="E15" i="21"/>
  <c r="E15" i="7"/>
  <c r="I47" i="15" l="1"/>
  <c r="L13" i="50"/>
  <c r="I13" i="50"/>
  <c r="I14" i="50"/>
  <c r="I128" i="3"/>
  <c r="I131" i="3" s="1"/>
  <c r="C12" i="50"/>
  <c r="E33" i="6"/>
  <c r="E55" i="6"/>
  <c r="E62" i="6" s="1"/>
  <c r="E18" i="5"/>
  <c r="E20" i="5" s="1"/>
  <c r="E11" i="5"/>
  <c r="E7" i="5"/>
  <c r="E26" i="4"/>
  <c r="E43" i="4"/>
  <c r="E50" i="4" s="1"/>
  <c r="E124" i="3"/>
  <c r="E131" i="3" s="1"/>
  <c r="E84" i="3"/>
  <c r="G42" i="46"/>
  <c r="G4" i="46"/>
  <c r="G19" i="45"/>
  <c r="G13" i="45"/>
  <c r="G7" i="45"/>
  <c r="G12" i="40"/>
  <c r="G7" i="40"/>
  <c r="G19" i="28"/>
  <c r="G13" i="28"/>
  <c r="G8" i="28"/>
  <c r="G41" i="15"/>
  <c r="G30" i="15"/>
  <c r="G37" i="14"/>
  <c r="G14" i="13"/>
  <c r="G10" i="13"/>
  <c r="G12" i="12"/>
  <c r="G28" i="12"/>
  <c r="G6" i="12"/>
  <c r="G11" i="5"/>
  <c r="G3" i="5"/>
  <c r="G7" i="5" s="1"/>
  <c r="C48" i="29"/>
  <c r="G16" i="4"/>
  <c r="G12" i="4"/>
  <c r="G6" i="4"/>
  <c r="G90" i="3"/>
  <c r="G58" i="3"/>
  <c r="G28" i="3"/>
  <c r="G19" i="3"/>
  <c r="G13" i="3"/>
  <c r="G6" i="3"/>
  <c r="G16" i="5" l="1"/>
  <c r="G18" i="5" s="1"/>
  <c r="E52" i="4"/>
  <c r="G84" i="3"/>
  <c r="E133" i="3"/>
  <c r="G16" i="40"/>
  <c r="G18" i="40" s="1"/>
  <c r="G20" i="40" s="1"/>
  <c r="G25" i="28"/>
  <c r="G27" i="28" s="1"/>
  <c r="G16" i="12"/>
  <c r="G19" i="12" s="1"/>
  <c r="G21" i="12" s="1"/>
  <c r="G25" i="14"/>
  <c r="G43" i="14" s="1"/>
  <c r="G45" i="14" s="1"/>
  <c r="G24" i="15"/>
  <c r="G47" i="15" s="1"/>
  <c r="G49" i="15" s="1"/>
  <c r="E64" i="6"/>
  <c r="G48" i="4"/>
  <c r="G52" i="4" s="1"/>
  <c r="G27" i="46"/>
  <c r="G46" i="46" s="1"/>
  <c r="G49" i="46" s="1"/>
  <c r="G51" i="46" s="1"/>
  <c r="G18" i="13"/>
  <c r="G25" i="45"/>
  <c r="G27" i="45" s="1"/>
  <c r="G20" i="13"/>
  <c r="G22" i="13" s="1"/>
  <c r="G131" i="3"/>
  <c r="H4" i="46"/>
  <c r="H4" i="6" l="1"/>
  <c r="H38" i="3"/>
  <c r="H13" i="14"/>
  <c r="H19" i="6"/>
  <c r="H18" i="6"/>
  <c r="H11" i="6"/>
  <c r="H10" i="6"/>
  <c r="H16" i="4"/>
  <c r="H13" i="4"/>
  <c r="H12" i="4"/>
  <c r="H6" i="4"/>
  <c r="H6" i="3"/>
  <c r="H5" i="3"/>
  <c r="H3" i="3"/>
  <c r="D55" i="6"/>
  <c r="D62" i="6" s="1"/>
  <c r="D39" i="6"/>
  <c r="D33" i="6"/>
  <c r="D11" i="5"/>
  <c r="D18" i="5" s="1"/>
  <c r="D7" i="5"/>
  <c r="D43" i="4"/>
  <c r="D50" i="4" s="1"/>
  <c r="D26" i="4"/>
  <c r="D124" i="3"/>
  <c r="D131" i="3" s="1"/>
  <c r="D84" i="3"/>
  <c r="D42" i="46"/>
  <c r="D49" i="46" s="1"/>
  <c r="D27" i="46"/>
  <c r="D19" i="45"/>
  <c r="D25" i="45" s="1"/>
  <c r="D7" i="45"/>
  <c r="D12" i="40"/>
  <c r="D18" i="40" s="1"/>
  <c r="D7" i="40"/>
  <c r="D19" i="28"/>
  <c r="D25" i="28" s="1"/>
  <c r="D8" i="28"/>
  <c r="D24" i="15"/>
  <c r="D41" i="15"/>
  <c r="D47" i="15" s="1"/>
  <c r="D49" i="15" s="1"/>
  <c r="D37" i="14"/>
  <c r="D43" i="14" s="1"/>
  <c r="D25" i="14"/>
  <c r="D14" i="13"/>
  <c r="D20" i="13" s="1"/>
  <c r="D10" i="13"/>
  <c r="D20" i="5" l="1"/>
  <c r="D64" i="6"/>
  <c r="D52" i="4"/>
  <c r="D133" i="3"/>
  <c r="D51" i="46"/>
  <c r="D27" i="45"/>
  <c r="D20" i="40"/>
  <c r="D27" i="28"/>
  <c r="D45" i="14"/>
  <c r="D22" i="13"/>
  <c r="H28" i="12"/>
  <c r="D12" i="12"/>
  <c r="D19" i="12" s="1"/>
  <c r="D6" i="12"/>
  <c r="D4" i="7"/>
  <c r="D7" i="23"/>
  <c r="D13" i="23" s="1"/>
  <c r="D4" i="23"/>
  <c r="D7" i="22"/>
  <c r="D13" i="22" s="1"/>
  <c r="D4" i="22"/>
  <c r="D7" i="21"/>
  <c r="D13" i="21" s="1"/>
  <c r="D4" i="21"/>
  <c r="D4" i="20"/>
  <c r="D7" i="20"/>
  <c r="D13" i="20" s="1"/>
  <c r="D7" i="7"/>
  <c r="D13" i="7" s="1"/>
  <c r="D15" i="7" s="1"/>
  <c r="G7" i="23"/>
  <c r="G4" i="23"/>
  <c r="G7" i="22"/>
  <c r="G4" i="22"/>
  <c r="G7" i="21"/>
  <c r="G4" i="21"/>
  <c r="G7" i="20"/>
  <c r="G4" i="20"/>
  <c r="H59" i="3"/>
  <c r="D15" i="20" l="1"/>
  <c r="G13" i="20"/>
  <c r="G13" i="21"/>
  <c r="G15" i="21" s="1"/>
  <c r="D21" i="12"/>
  <c r="G13" i="22"/>
  <c r="G15" i="22" s="1"/>
  <c r="G13" i="23"/>
  <c r="G15" i="23" s="1"/>
  <c r="D15" i="23"/>
  <c r="D15" i="22"/>
  <c r="D15" i="21"/>
  <c r="C33" i="6"/>
  <c r="C42" i="46" l="1"/>
  <c r="C49" i="46" s="1"/>
  <c r="C27" i="46"/>
  <c r="C19" i="45"/>
  <c r="C25" i="45" s="1"/>
  <c r="C7" i="45"/>
  <c r="C12" i="40"/>
  <c r="C18" i="40" s="1"/>
  <c r="C7" i="40"/>
  <c r="C19" i="28"/>
  <c r="C25" i="28" s="1"/>
  <c r="C8" i="28"/>
  <c r="C41" i="15"/>
  <c r="C47" i="15" s="1"/>
  <c r="C24" i="15"/>
  <c r="C37" i="14"/>
  <c r="C43" i="14" s="1"/>
  <c r="C25" i="14"/>
  <c r="C14" i="13"/>
  <c r="C20" i="13" s="1"/>
  <c r="C10" i="13"/>
  <c r="C22" i="13" l="1"/>
  <c r="C51" i="46"/>
  <c r="C27" i="45"/>
  <c r="C20" i="40"/>
  <c r="C27" i="28"/>
  <c r="C49" i="15"/>
  <c r="C45" i="14"/>
  <c r="C12" i="12"/>
  <c r="C19" i="12" s="1"/>
  <c r="C6" i="12"/>
  <c r="C7" i="23"/>
  <c r="C13" i="23" s="1"/>
  <c r="C4" i="23"/>
  <c r="C7" i="22"/>
  <c r="C13" i="22" s="1"/>
  <c r="C4" i="22"/>
  <c r="C7" i="21"/>
  <c r="C13" i="21" s="1"/>
  <c r="C4" i="21"/>
  <c r="C7" i="20"/>
  <c r="C13" i="20" s="1"/>
  <c r="C4" i="20"/>
  <c r="G7" i="7"/>
  <c r="G4" i="7"/>
  <c r="C7" i="7"/>
  <c r="C13" i="7" s="1"/>
  <c r="C4" i="7"/>
  <c r="C55" i="6"/>
  <c r="C62" i="6" s="1"/>
  <c r="C39" i="6"/>
  <c r="C11" i="5"/>
  <c r="C18" i="5" s="1"/>
  <c r="C7" i="5"/>
  <c r="C43" i="4"/>
  <c r="C50" i="4" s="1"/>
  <c r="C26" i="4"/>
  <c r="C124" i="3"/>
  <c r="C131" i="3" s="1"/>
  <c r="C84" i="3"/>
  <c r="G11" i="7" l="1"/>
  <c r="G13" i="7" s="1"/>
  <c r="C21" i="12"/>
  <c r="C15" i="23"/>
  <c r="C15" i="22"/>
  <c r="C15" i="21"/>
  <c r="C15" i="20"/>
  <c r="C15" i="7"/>
  <c r="C64" i="6"/>
  <c r="C20" i="5"/>
  <c r="C52" i="4"/>
  <c r="C133" i="3"/>
  <c r="H17" i="46"/>
  <c r="D48" i="29"/>
  <c r="H16" i="46"/>
  <c r="I16" i="46" s="1"/>
  <c r="H12" i="46"/>
  <c r="I12" i="46" s="1"/>
  <c r="H7" i="46"/>
  <c r="H13" i="15"/>
  <c r="H10" i="15"/>
  <c r="H4" i="15"/>
  <c r="H3" i="5"/>
  <c r="H7" i="5" s="1"/>
  <c r="H16" i="5" s="1"/>
  <c r="H5" i="6"/>
  <c r="I7" i="46" l="1"/>
  <c r="I27" i="46" s="1"/>
  <c r="C35" i="50" s="1"/>
  <c r="H33" i="6"/>
  <c r="H42" i="46"/>
  <c r="H13" i="45"/>
  <c r="H13" i="28"/>
  <c r="H30" i="15"/>
  <c r="C17" i="50" l="1"/>
  <c r="H8" i="28"/>
  <c r="H39" i="6" l="1"/>
  <c r="H7" i="23" l="1"/>
  <c r="H4" i="23"/>
  <c r="H7" i="22"/>
  <c r="H4" i="22"/>
  <c r="H7" i="21"/>
  <c r="H4" i="21"/>
  <c r="H7" i="20"/>
  <c r="H4" i="20"/>
  <c r="H7" i="7"/>
  <c r="H4" i="7"/>
  <c r="H11" i="20" l="1"/>
  <c r="H11" i="21"/>
  <c r="H13" i="21" s="1"/>
  <c r="H15" i="21" s="1"/>
  <c r="H11" i="7"/>
  <c r="H13" i="7" s="1"/>
  <c r="H15" i="7" s="1"/>
  <c r="H11" i="23"/>
  <c r="H13" i="23" s="1"/>
  <c r="H15" i="23" s="1"/>
  <c r="H13" i="20"/>
  <c r="H15" i="20" s="1"/>
  <c r="H11" i="22"/>
  <c r="H13" i="22" s="1"/>
  <c r="H15" i="22" s="1"/>
  <c r="H10" i="13"/>
  <c r="H55" i="6" l="1"/>
  <c r="H43" i="4"/>
  <c r="E17" i="50" l="1"/>
  <c r="E45" i="50" s="1"/>
  <c r="G15" i="50"/>
  <c r="I15" i="50" s="1"/>
  <c r="H124" i="3"/>
  <c r="H24" i="3"/>
  <c r="G12" i="50" l="1"/>
  <c r="I12" i="50" s="1"/>
  <c r="D17" i="50"/>
  <c r="D45" i="50" s="1"/>
  <c r="L12" i="50" l="1"/>
  <c r="I17" i="50"/>
  <c r="L17" i="50" s="1"/>
  <c r="G17" i="50"/>
  <c r="L15" i="50"/>
  <c r="H12" i="12"/>
  <c r="H41" i="15"/>
  <c r="H3" i="14" l="1"/>
  <c r="I25" i="14" s="1"/>
  <c r="C30" i="50" l="1"/>
  <c r="I41" i="14"/>
  <c r="I43" i="14" s="1"/>
  <c r="H23" i="3"/>
  <c r="G30" i="50" l="1"/>
  <c r="G45" i="50" s="1"/>
  <c r="H50" i="50" s="1"/>
  <c r="C45" i="50"/>
  <c r="H60" i="6"/>
  <c r="H62" i="6" s="1"/>
  <c r="H64" i="6" s="1"/>
  <c r="H58" i="3" l="1"/>
  <c r="H37" i="3"/>
  <c r="H36" i="3"/>
  <c r="H29" i="3"/>
  <c r="H28" i="3"/>
  <c r="H9" i="3"/>
  <c r="H8" i="3"/>
  <c r="H7" i="3"/>
  <c r="H84" i="3" l="1"/>
  <c r="H128" i="3" l="1"/>
  <c r="H131" i="3" s="1"/>
  <c r="H133" i="3" s="1"/>
  <c r="H27" i="46" l="1"/>
  <c r="H46" i="46" l="1"/>
  <c r="H49" i="46" s="1"/>
  <c r="H19" i="45" l="1"/>
  <c r="H7" i="45"/>
  <c r="H23" i="45" l="1"/>
  <c r="H25" i="45" s="1"/>
  <c r="H27" i="45" s="1"/>
  <c r="H51" i="46"/>
  <c r="G48" i="29" l="1"/>
  <c r="F48" i="29"/>
  <c r="E48" i="29"/>
  <c r="H37" i="14" l="1"/>
  <c r="H12" i="40" l="1"/>
  <c r="H7" i="40"/>
  <c r="H16" i="40" l="1"/>
  <c r="H18" i="40" s="1"/>
  <c r="H20" i="40" s="1"/>
  <c r="H19" i="28" l="1"/>
  <c r="H23" i="28" s="1"/>
  <c r="H14" i="13"/>
  <c r="H11" i="5" l="1"/>
  <c r="H6" i="12" l="1"/>
  <c r="H16" i="12" s="1"/>
  <c r="H25" i="14"/>
  <c r="H41" i="14" s="1"/>
  <c r="H24" i="15"/>
  <c r="H18" i="13"/>
  <c r="H20" i="13" s="1"/>
  <c r="H45" i="15" l="1"/>
  <c r="H47" i="15" s="1"/>
  <c r="H49" i="15" s="1"/>
  <c r="H18" i="5"/>
  <c r="H20" i="5" s="1"/>
  <c r="H48" i="4"/>
  <c r="H22" i="13"/>
  <c r="H25" i="28"/>
  <c r="H27" i="28" s="1"/>
  <c r="D22" i="37"/>
  <c r="D20" i="37"/>
  <c r="D14" i="37"/>
  <c r="D6" i="37"/>
  <c r="D13" i="37"/>
  <c r="D5" i="37"/>
  <c r="D12" i="37"/>
  <c r="D4" i="37"/>
  <c r="H50" i="4" l="1"/>
  <c r="H52" i="4" s="1"/>
  <c r="H43" i="14"/>
  <c r="H45" i="14" s="1"/>
  <c r="D16" i="37"/>
  <c r="D8" i="37"/>
  <c r="D24" i="37"/>
  <c r="H19" i="12" l="1"/>
  <c r="H21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tc={A1662E2F-8E2E-4C17-B5ED-9FA259F5657F}</author>
  </authors>
  <commentList>
    <comment ref="H6" authorId="0" shapeId="0" xr:uid="{A1662E2F-8E2E-4C17-B5ED-9FA259F5657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Current Rates received from Wendy Jordan 8/16/2024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tc={A8867D00-895C-4EC4-9867-4BBC751C6A67}</author>
    <author>tc={6680948E-19DE-4D29-9460-DD81F3903B48}</author>
  </authors>
  <commentList>
    <comment ref="H30" authorId="0" shapeId="0" xr:uid="{A8867D00-895C-4EC4-9867-4BBC751C6A6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All Personnel Budgeted to One Line
</t>
      </text>
    </comment>
    <comment ref="H31" authorId="1" shapeId="0" xr:uid="{6680948E-19DE-4D29-9460-DD81F3903B4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All Overtime budgeted to one line. </t>
      </text>
    </comment>
  </commentList>
</comments>
</file>

<file path=xl/sharedStrings.xml><?xml version="1.0" encoding="utf-8"?>
<sst xmlns="http://schemas.openxmlformats.org/spreadsheetml/2006/main" count="1340" uniqueCount="756">
  <si>
    <t xml:space="preserve">To Town Clerk on: </t>
  </si>
  <si>
    <t xml:space="preserve">FINAL BUDGET Approved on: </t>
  </si>
  <si>
    <t>TOWN CLERK:________________________________________</t>
  </si>
  <si>
    <t>Town Supervisor:____________________________________</t>
  </si>
  <si>
    <t>TOWN OF CORNING</t>
  </si>
  <si>
    <t xml:space="preserve"> </t>
  </si>
  <si>
    <t>TOWNWIDE</t>
  </si>
  <si>
    <t>% Change</t>
  </si>
  <si>
    <t>APPROPRIATIONS</t>
  </si>
  <si>
    <t>BUDGETARY</t>
  </si>
  <si>
    <t>ESTIMATED</t>
  </si>
  <si>
    <t>APPROP FUND</t>
  </si>
  <si>
    <t>AMT . RAISED</t>
  </si>
  <si>
    <t xml:space="preserve">Ten. Total </t>
  </si>
  <si>
    <t>Tax rate</t>
  </si>
  <si>
    <t>Tax Rate</t>
  </si>
  <si>
    <t>From</t>
  </si>
  <si>
    <t>PROVISIONS</t>
  </si>
  <si>
    <t>REVENUES</t>
  </si>
  <si>
    <t>BALANCE/RESERVE</t>
  </si>
  <si>
    <t>BY TAX</t>
  </si>
  <si>
    <t>Assessed</t>
  </si>
  <si>
    <t>$$ per</t>
  </si>
  <si>
    <t xml:space="preserve">Current </t>
  </si>
  <si>
    <t>Fund</t>
  </si>
  <si>
    <t>Value</t>
  </si>
  <si>
    <t>Thousand</t>
  </si>
  <si>
    <t>Year</t>
  </si>
  <si>
    <t>A- GENERALTOWNWIDE</t>
  </si>
  <si>
    <t>B- GENERAL OUTSIDE VILLAGES</t>
  </si>
  <si>
    <t>DA-HIGHWAY TOWNWIDE</t>
  </si>
  <si>
    <t>DB- HIGHWAY OUTSIDE VILLAGES</t>
  </si>
  <si>
    <t>TOTALS</t>
  </si>
  <si>
    <t>SPECIAL DISTRICTS</t>
  </si>
  <si>
    <t>Proposed</t>
  </si>
  <si>
    <t>SL1-</t>
  </si>
  <si>
    <t>SL2-</t>
  </si>
  <si>
    <t>SL3-</t>
  </si>
  <si>
    <t>SL4-</t>
  </si>
  <si>
    <t>SL5-</t>
  </si>
  <si>
    <t>Sub-Total</t>
  </si>
  <si>
    <t>SW1-DEBT</t>
  </si>
  <si>
    <t>SW2-DEBT</t>
  </si>
  <si>
    <t>SW3-</t>
  </si>
  <si>
    <t>SW4-</t>
  </si>
  <si>
    <t>SW5-DEBT</t>
  </si>
  <si>
    <t>SW6-DEBT</t>
  </si>
  <si>
    <t>SW7-DEBT</t>
  </si>
  <si>
    <t>SW8-</t>
  </si>
  <si>
    <t>FIRE DISTRICTS-PASS THROUGH</t>
  </si>
  <si>
    <t>GIBSON FD PASS THROUGH</t>
  </si>
  <si>
    <t>Consolidated with Corning Joint FD</t>
  </si>
  <si>
    <t>CORNING FD PASS THROUGH</t>
  </si>
  <si>
    <t>TOTAL LEVY</t>
  </si>
  <si>
    <t>TAX CAP ALLOWABLE</t>
  </si>
  <si>
    <t>AMOUNT OVER (UNDER) CAP</t>
  </si>
  <si>
    <t>ACCOUNT</t>
  </si>
  <si>
    <t>TITLE</t>
  </si>
  <si>
    <t>ACTUAL 2020</t>
  </si>
  <si>
    <t>ACTUAL 2021</t>
  </si>
  <si>
    <t>ACTUAL 2022</t>
  </si>
  <si>
    <t>ADOPT BUDGET 2023</t>
  </si>
  <si>
    <t>ACTUAL 2023</t>
  </si>
  <si>
    <t>FINAL BUDGET 2024</t>
  </si>
  <si>
    <t>EXPENDITURES</t>
  </si>
  <si>
    <t>A1010.1</t>
  </si>
  <si>
    <t>TOWN BOARD - PERSONAL SERVICES</t>
  </si>
  <si>
    <t>A1010.4</t>
  </si>
  <si>
    <t>TOWN BOARD - CONTRACTUAL</t>
  </si>
  <si>
    <t>A1110.1</t>
  </si>
  <si>
    <t>JUSTICES - PERSONAL SERVICES</t>
  </si>
  <si>
    <t>A1110.11</t>
  </si>
  <si>
    <t>JUSTICES- PERSONAL SERVICES</t>
  </si>
  <si>
    <t>A1110.12</t>
  </si>
  <si>
    <t>JUSTICES - PERSONAL SERVICES  CLERK (FT)</t>
  </si>
  <si>
    <t>A1110.13</t>
  </si>
  <si>
    <t>JUSTICES - PERSONAL SERVICES  CLERK (PT)</t>
  </si>
  <si>
    <t>A1110.14</t>
  </si>
  <si>
    <t>COURT SECURITY - PERS SERVICES</t>
  </si>
  <si>
    <t>A1110.2</t>
  </si>
  <si>
    <t>JUSTICES - EQUIPMENT</t>
  </si>
  <si>
    <t>A1110.21</t>
  </si>
  <si>
    <t>JUSTICES - EQUIPMENT (GRANT)</t>
  </si>
  <si>
    <t>A1110.4</t>
  </si>
  <si>
    <t>JUSTICES - CONTRACTUAL</t>
  </si>
  <si>
    <t>A1220.1</t>
  </si>
  <si>
    <t>SUPERVISOR - PERSONAL SERVICES</t>
  </si>
  <si>
    <t>A1220.2</t>
  </si>
  <si>
    <t>SUPERVISOR - EQUIPMENT</t>
  </si>
  <si>
    <t>A1220.4</t>
  </si>
  <si>
    <t>SUPERVISOR - CONTRACTUAL</t>
  </si>
  <si>
    <t>A1320.4</t>
  </si>
  <si>
    <t>AUDITOR - CONTRACTUAL</t>
  </si>
  <si>
    <t>A1330.3</t>
  </si>
  <si>
    <t>TAX COLLECTOR-LEVY CONTRACTUAL</t>
  </si>
  <si>
    <t>A1330.4</t>
  </si>
  <si>
    <t>TAX COLLECTOR - CONTRACTUAL</t>
  </si>
  <si>
    <t>A1340.1</t>
  </si>
  <si>
    <t>BOOKKEEPER - PERSONAL SERVICES</t>
  </si>
  <si>
    <t>A1340.12</t>
  </si>
  <si>
    <t>BUDGET - PERSONAL SERVICES</t>
  </si>
  <si>
    <t>A1340.2</t>
  </si>
  <si>
    <t>BOOKKEEPER - EQUIPMENT</t>
  </si>
  <si>
    <t>A1340.41</t>
  </si>
  <si>
    <t>BOOKKEEPER - CONTRACTUAL</t>
  </si>
  <si>
    <t>A1355.1</t>
  </si>
  <si>
    <t>ASSESSORS - PERSONAL SERVICES</t>
  </si>
  <si>
    <t>ASSESSORS - PERSONAL SERVICES IMA CATLIN</t>
  </si>
  <si>
    <t>A1355.2</t>
  </si>
  <si>
    <t>ASSESSORS - EQUIPMENT</t>
  </si>
  <si>
    <t>A1355.4</t>
  </si>
  <si>
    <t>ASSESSORS - CONTRACTUAL</t>
  </si>
  <si>
    <t>A1355.41</t>
  </si>
  <si>
    <t>ASSESSORS-CONTRACTUAL-COURT -APPRAISAL-CERTIORARI</t>
  </si>
  <si>
    <t>A1410.1</t>
  </si>
  <si>
    <t>TOWN CLERK/TAX RECEIVER- PERSONAL SERV</t>
  </si>
  <si>
    <t>A1410.12</t>
  </si>
  <si>
    <t>TOWN CLERK/ TAX RECEIVER- PERSONAL SERV (DEPUTY)</t>
  </si>
  <si>
    <t>A1410.2</t>
  </si>
  <si>
    <t>TOWN CLERK - EQUIPMENT</t>
  </si>
  <si>
    <t>A1410.4</t>
  </si>
  <si>
    <t>TOWN CLERK - CONTRACTUAL</t>
  </si>
  <si>
    <t>A1420.4</t>
  </si>
  <si>
    <t>ATTORNEY - CONTRACTUAL</t>
  </si>
  <si>
    <t>A1440.4</t>
  </si>
  <si>
    <t>ENGINEERING-CONTRACTUAL</t>
  </si>
  <si>
    <t>A1450.3</t>
  </si>
  <si>
    <t>ELECTIONS-CONTRACTUAL</t>
  </si>
  <si>
    <t>A1610.4</t>
  </si>
  <si>
    <t>CENTRAL DATA ADMINISTRATION</t>
  </si>
  <si>
    <t>A1620.1</t>
  </si>
  <si>
    <t>BUILDING &amp; GROUNDS - PERSONAL SERVICES</t>
  </si>
  <si>
    <t>A1620.10</t>
  </si>
  <si>
    <t>BUILDING &amp; GROUNDS -Cleaner CONTRACTUAL</t>
  </si>
  <si>
    <t>A1620.11</t>
  </si>
  <si>
    <t>BUILDING &amp; GROUNDS - PERSONAL SERVICES (O.T.)</t>
  </si>
  <si>
    <t>A1620.2</t>
  </si>
  <si>
    <t>BUILDING &amp; GROUNDS - EQUIPMENT</t>
  </si>
  <si>
    <t>A1620.21</t>
  </si>
  <si>
    <t>BUILDING &amp; GROUNDS - EQUIPMENT RENTAL</t>
  </si>
  <si>
    <t>A1620.4</t>
  </si>
  <si>
    <t>BUILDING &amp; GROUNDS - CONTRACTUAL</t>
  </si>
  <si>
    <t>A1620.41</t>
  </si>
  <si>
    <t>BLDG. - GROUNDS - FUEL ONLY</t>
  </si>
  <si>
    <t>A1620.42</t>
  </si>
  <si>
    <t>TOWN HALL - UTILITIES ONLY</t>
  </si>
  <si>
    <t>A1620.43</t>
  </si>
  <si>
    <t>PROPERTY MAINTENANCE MOWING CONTRACT</t>
  </si>
  <si>
    <t>A1620.46</t>
  </si>
  <si>
    <t>BLDG &amp; GROUNDS - PARTS/REPAIR/MAINT</t>
  </si>
  <si>
    <t>A1620.47</t>
  </si>
  <si>
    <t>ANNUAL CHARGE-RADIOS</t>
  </si>
  <si>
    <t>A1670.2</t>
  </si>
  <si>
    <t>CENTRAL PRINTING &amp; MAIL - EQUIPMENT</t>
  </si>
  <si>
    <t>A1670.4</t>
  </si>
  <si>
    <t>CENTRAL PRINTING &amp; MAIL - CONTRACTUAL</t>
  </si>
  <si>
    <t>A1910.4</t>
  </si>
  <si>
    <t>SPECIAL ITEMS - UNALLOCATED INSURANCE</t>
  </si>
  <si>
    <t>A1920.4</t>
  </si>
  <si>
    <t>SPECIAL ITEMS - MUNICIPAL ASSOC DUES</t>
  </si>
  <si>
    <t>A1990.4</t>
  </si>
  <si>
    <t>SPECIAL ITEMS - CONTINGENT</t>
  </si>
  <si>
    <t>A3310.1</t>
  </si>
  <si>
    <t>TRAFFIC CONTROL - PERSONAL SERVICES</t>
  </si>
  <si>
    <t>A3310.4</t>
  </si>
  <si>
    <t>TRAFFIC CONTROL - CONTRACTUAL</t>
  </si>
  <si>
    <t>A3510.4</t>
  </si>
  <si>
    <t>CONTROL OF DOGS - CONTRACTUAL</t>
  </si>
  <si>
    <t>A3520.4</t>
  </si>
  <si>
    <t>CONTROL OF OTHER ANIMALS - CONTRACTUAL</t>
  </si>
  <si>
    <t>A4189.4</t>
  </si>
  <si>
    <t>PHYSICALS-CONTRACTUAL</t>
  </si>
  <si>
    <t>A4540.4</t>
  </si>
  <si>
    <t>AMBULANCE - CONTRACTUAL</t>
  </si>
  <si>
    <t>A5010.1</t>
  </si>
  <si>
    <t>SUPERINTENDENT OF HIGHWAYS - PERS SERV</t>
  </si>
  <si>
    <t>A5010.10</t>
  </si>
  <si>
    <t>DEPUTY SUPERINTENDENT OF HIGHWAYS -PERS SERV</t>
  </si>
  <si>
    <t>A5010.11</t>
  </si>
  <si>
    <t>SECRETARY - SUPERINTENDENT OF HIGHWAYS- PERS SERV</t>
  </si>
  <si>
    <t>A5010.14</t>
  </si>
  <si>
    <t>SUPERINTENDENT OF HIGHWAYS - PERS SERV (SICK PAY)</t>
  </si>
  <si>
    <t>A5010.4</t>
  </si>
  <si>
    <t>SUPERINTENDENT OF HIGHWAYS - CONTRACTUAL</t>
  </si>
  <si>
    <t>A5132.2</t>
  </si>
  <si>
    <t>GARAGE - EQUIPMENT</t>
  </si>
  <si>
    <t>A5132.4</t>
  </si>
  <si>
    <t>GARAGE - CONTR - UTILITIES ONLY</t>
  </si>
  <si>
    <t>A5132.41</t>
  </si>
  <si>
    <t>GARAGE - CONTR - BRUSH CHIPPING</t>
  </si>
  <si>
    <t>A5132.42</t>
  </si>
  <si>
    <t>GARAGE - CONTRACTUAL</t>
  </si>
  <si>
    <t>A5182.4</t>
  </si>
  <si>
    <t>STREET LIGHTING - CONTRACTUAL</t>
  </si>
  <si>
    <t>A5650.2</t>
  </si>
  <si>
    <t>OFF-STREET PARKING -EQUIP &amp; CAP OUTLAY</t>
  </si>
  <si>
    <t>A7140.2</t>
  </si>
  <si>
    <t>PLAYGROUND &amp; RECREAT CENT - EQUIPMENT &amp; CAP OUTLAY</t>
  </si>
  <si>
    <t>A7510.4</t>
  </si>
  <si>
    <t>HISTORIAN-CONTRACTUAL</t>
  </si>
  <si>
    <t>A756</t>
  </si>
  <si>
    <t>TRAINING</t>
  </si>
  <si>
    <t>A8090.4</t>
  </si>
  <si>
    <t>ENVIRONMENTAL CONTROL - CONTRACTUAL</t>
  </si>
  <si>
    <t>.</t>
  </si>
  <si>
    <t>A8540.4</t>
  </si>
  <si>
    <t>DRAINAGE-CONTRACTUAL</t>
  </si>
  <si>
    <t>A9010.8</t>
  </si>
  <si>
    <t>EMPLOYEE BENEFITS - STATE RETIREMENT</t>
  </si>
  <si>
    <t>A9030.8</t>
  </si>
  <si>
    <t>EMPLOYEE BENEFITS - SOCIAL SECURITY</t>
  </si>
  <si>
    <t>A9040.8</t>
  </si>
  <si>
    <t>EMPLOYEE BENEFITS - COMPENSATION</t>
  </si>
  <si>
    <t>A9050.8</t>
  </si>
  <si>
    <t>EMPLOYEE BENEFITS - UNEMPLOYMENT INS</t>
  </si>
  <si>
    <t>A9055.8</t>
  </si>
  <si>
    <t>EMPLOYEE BENEFITS - DISABILITY INS</t>
  </si>
  <si>
    <t>A9060.8</t>
  </si>
  <si>
    <t>EMPLOYEE BENEFITS - MEDICAL INSURANCE</t>
  </si>
  <si>
    <t>A9730.6</t>
  </si>
  <si>
    <t>BOND ANTICIPATION NOTES - DEBT PRINCIPAL</t>
  </si>
  <si>
    <t>A9730.7</t>
  </si>
  <si>
    <t>BOND ANTICIPATION NOTES - DEBT INTEREST</t>
  </si>
  <si>
    <t>A9901.9</t>
  </si>
  <si>
    <t>TRANSFERS TO OTHER FUNDS</t>
  </si>
  <si>
    <t>A9950.9</t>
  </si>
  <si>
    <t>TRANSFERS TO CAPITAL PROJECTS</t>
  </si>
  <si>
    <t>TOTAL APPROPRIATIONS</t>
  </si>
  <si>
    <t>BUDGETARY PROV. FOR OTHER USES</t>
  </si>
  <si>
    <t>A962</t>
  </si>
  <si>
    <t>TOWN HALL BUILDING RESERVE</t>
  </si>
  <si>
    <t>TOTAL BUDGETARY PROV. OTHER USES</t>
  </si>
  <si>
    <t>A1082</t>
  </si>
  <si>
    <t>EMPIRE PIPELINE - IN LIEU OF TAXES</t>
  </si>
  <si>
    <t>A1083</t>
  </si>
  <si>
    <t>MILLENNIUM - IN LIEU OF TAXES</t>
  </si>
  <si>
    <t>A1084</t>
  </si>
  <si>
    <t>TOPS - IN LIEU OF TAXES</t>
  </si>
  <si>
    <t>A1090</t>
  </si>
  <si>
    <t>INTEREST &amp; PENALTIES</t>
  </si>
  <si>
    <t>A1170</t>
  </si>
  <si>
    <t>FRANCHISE FEES</t>
  </si>
  <si>
    <t>A1255</t>
  </si>
  <si>
    <t>CLERK FEES</t>
  </si>
  <si>
    <t>A2210</t>
  </si>
  <si>
    <t>INTERGOVERN REVENUE ASSESS-IMA CATLIN</t>
  </si>
  <si>
    <t>A2401</t>
  </si>
  <si>
    <t>INTEREST &amp; EARNINGS</t>
  </si>
  <si>
    <t>A2530</t>
  </si>
  <si>
    <t>GAMES OF CHANCE</t>
  </si>
  <si>
    <t>A2540</t>
  </si>
  <si>
    <t>BINGO LICENSE</t>
  </si>
  <si>
    <t>A2544</t>
  </si>
  <si>
    <t>DOG LICENSE</t>
  </si>
  <si>
    <t>A2590</t>
  </si>
  <si>
    <t>PERMIT, OTHER</t>
  </si>
  <si>
    <t>A2610</t>
  </si>
  <si>
    <t>FINES &amp; FORFEITED BAIL</t>
  </si>
  <si>
    <t>A2611</t>
  </si>
  <si>
    <t>DDP PROGRAM</t>
  </si>
  <si>
    <t>A2650</t>
  </si>
  <si>
    <t>SALE OF SCRAP/EXCESS MATERIAL</t>
  </si>
  <si>
    <t>A2660</t>
  </si>
  <si>
    <t>SALE OF REAL PROPERTY</t>
  </si>
  <si>
    <t>A2665</t>
  </si>
  <si>
    <t>SALES OF EQUIPMENT</t>
  </si>
  <si>
    <t>A2680</t>
  </si>
  <si>
    <t>INSURANCE RECOVERIES</t>
  </si>
  <si>
    <t>A2701</t>
  </si>
  <si>
    <t>REFUND OF PRIOR YEAR'S EXPENDITURES</t>
  </si>
  <si>
    <t>A2770</t>
  </si>
  <si>
    <t>UNCLASSIFIED INCOME</t>
  </si>
  <si>
    <t>A2771</t>
  </si>
  <si>
    <t>TALISMAN ENERGY</t>
  </si>
  <si>
    <t>A3005</t>
  </si>
  <si>
    <t>STATE AID - MORTGAGE TAX</t>
  </si>
  <si>
    <t>A3040</t>
  </si>
  <si>
    <t>STATE AID - REAL PROPERTY TAX ADMIN</t>
  </si>
  <si>
    <t>A3060</t>
  </si>
  <si>
    <t>STATE AID - RECORDS MANAGEMENT</t>
  </si>
  <si>
    <t>STATE AID - OTHER-FIRE</t>
  </si>
  <si>
    <t>A3330</t>
  </si>
  <si>
    <t>STATE AID - COURT GRANTS</t>
  </si>
  <si>
    <t>A3389</t>
  </si>
  <si>
    <t>STATE AID - OTHER PUBLIC SAFETY</t>
  </si>
  <si>
    <t>A3989</t>
  </si>
  <si>
    <t>STATE AID - HOME &amp; COMM SERV</t>
  </si>
  <si>
    <t>A4089</t>
  </si>
  <si>
    <t>FEDERAL AID, OTHER</t>
  </si>
  <si>
    <t>A5031</t>
  </si>
  <si>
    <t>INTERFUND TRANSFERS</t>
  </si>
  <si>
    <t>TOTAL REVENUES</t>
  </si>
  <si>
    <t>APPROPRIATED FUND BALANCE</t>
  </si>
  <si>
    <t>A1001</t>
  </si>
  <si>
    <t>AMOUNT TO BE RAISED BY TAXES</t>
  </si>
  <si>
    <t>TOTAL REVENUES &amp; APPROPRIATED FUND BALANCE</t>
  </si>
  <si>
    <t>TOTAL REV. &amp; APPROP FUND BAL. - APPROPRIATIONS</t>
  </si>
  <si>
    <t xml:space="preserve">TOTAL UNAPPROPRIATED FUNDS  </t>
  </si>
  <si>
    <t>B1440.4</t>
  </si>
  <si>
    <t>ATTORNEY CONTRACTUAL</t>
  </si>
  <si>
    <t>B1990.4</t>
  </si>
  <si>
    <t>B3120.4</t>
  </si>
  <si>
    <t>POLICE &amp; CONSTABLE PROCESS SERVER</t>
  </si>
  <si>
    <t>B3620.1</t>
  </si>
  <si>
    <t>BUILDING CODE OFFICER - SAFETY INSP. - PERSONAL</t>
  </si>
  <si>
    <t>B3620.10</t>
  </si>
  <si>
    <t>BUILDING CODE OFFICER - SAFETY INSP. - PERS (CATLIN)</t>
  </si>
  <si>
    <t>B3620.2</t>
  </si>
  <si>
    <t>BUILDING CODE OFFICER - EQUIPMENT</t>
  </si>
  <si>
    <t>B3620.4</t>
  </si>
  <si>
    <t>BUILDING CODE OFFICER - CONTRACTUAL</t>
  </si>
  <si>
    <t>B3620.41</t>
  </si>
  <si>
    <t>BUILDING CODE OFFICER - CONTRACTUAL (FUEL)</t>
  </si>
  <si>
    <t>B4010.4</t>
  </si>
  <si>
    <t>BOARD OF HEALTH - PUBLIC HEALTH OFFICER</t>
  </si>
  <si>
    <t>B4020.1</t>
  </si>
  <si>
    <t>REGISTAR OF VITAL STATISTICS - PERSONAL</t>
  </si>
  <si>
    <t>zoning5</t>
  </si>
  <si>
    <t>B4020.12</t>
  </si>
  <si>
    <t>DEPUTY REGISTAR OF VITAL STATISTICS - PERSONAL</t>
  </si>
  <si>
    <t>planning 7</t>
  </si>
  <si>
    <t>B4020.4</t>
  </si>
  <si>
    <t>REGISTAR OF VITAL STATISTICS - CONTRACT.</t>
  </si>
  <si>
    <t>B8010.4</t>
  </si>
  <si>
    <t>ZONING - CONTRACTUAL</t>
  </si>
  <si>
    <t>it</t>
  </si>
  <si>
    <t>B8020.1</t>
  </si>
  <si>
    <t>PLANNING CLERK - PERSONAL SERVICES</t>
  </si>
  <si>
    <t>B8020.2</t>
  </si>
  <si>
    <t>PLANNING EQUIPMENT</t>
  </si>
  <si>
    <t>B8020.4</t>
  </si>
  <si>
    <t xml:space="preserve">PLANNING - CONTRACTUAL </t>
  </si>
  <si>
    <t>B8020.44</t>
  </si>
  <si>
    <t>PLANNING - PROF  SERVICES</t>
  </si>
  <si>
    <t>B8020.46</t>
  </si>
  <si>
    <t>PLANNING- ZONING LAWS</t>
  </si>
  <si>
    <t>B9010.8</t>
  </si>
  <si>
    <t>EMPLOYEE BENEFIT-RETIREMENT</t>
  </si>
  <si>
    <t>B9030.8</t>
  </si>
  <si>
    <t>EMPLOYEE BENEFIT-SOCIAL SECURITY</t>
  </si>
  <si>
    <t>B9040.8</t>
  </si>
  <si>
    <t>EMPLOYEE BENEFIT-COMPENSATION</t>
  </si>
  <si>
    <t>B9060.8</t>
  </si>
  <si>
    <t>EMPLOYEE BENEFIT-MEDICAL</t>
  </si>
  <si>
    <t>B9901.9</t>
  </si>
  <si>
    <t>B1603</t>
  </si>
  <si>
    <t>VITAL STATISTICS FEES</t>
  </si>
  <si>
    <t>B2110</t>
  </si>
  <si>
    <t>ZONING FEES</t>
  </si>
  <si>
    <t>B2115</t>
  </si>
  <si>
    <t>PLANNING FEES</t>
  </si>
  <si>
    <t>B2116</t>
  </si>
  <si>
    <t>CONDITIONAL USE PERMITS</t>
  </si>
  <si>
    <t>B2117</t>
  </si>
  <si>
    <t>FLOOD PLAIN PERMITS</t>
  </si>
  <si>
    <t>B2118</t>
  </si>
  <si>
    <t>SUB-DIVISION APPLICATION</t>
  </si>
  <si>
    <t>B2119</t>
  </si>
  <si>
    <t>MISCELLANEOUS PLANNING FEES</t>
  </si>
  <si>
    <t>B2210</t>
  </si>
  <si>
    <t>INTERGOVERN REVENUE BLGD CODE-IMA CATLIN</t>
  </si>
  <si>
    <t>B2401</t>
  </si>
  <si>
    <t>B2555</t>
  </si>
  <si>
    <t>BUILDING &amp; ALTERATION PERMITS</t>
  </si>
  <si>
    <t>B2590</t>
  </si>
  <si>
    <t>LOGGING PERMITS</t>
  </si>
  <si>
    <t>B2701</t>
  </si>
  <si>
    <t>REFUNDS OF PRIOR YEARS' EXPENDITURES</t>
  </si>
  <si>
    <t>B2750</t>
  </si>
  <si>
    <t>AIM-RELATED PAYMENTS</t>
  </si>
  <si>
    <t>B2770</t>
  </si>
  <si>
    <t>B3001</t>
  </si>
  <si>
    <t>STATE AID - REVENUE SHARING-AIM</t>
  </si>
  <si>
    <t>B1001</t>
  </si>
  <si>
    <t>B FUND</t>
  </si>
  <si>
    <t xml:space="preserve">TOTAL UNAPPROPRIATED FUND </t>
  </si>
  <si>
    <t>DA5120.1</t>
  </si>
  <si>
    <t>BRIDGES - PERSONAL SERVICES</t>
  </si>
  <si>
    <t>DA5120.2</t>
  </si>
  <si>
    <t>BRIDGES - EQUIPMENT</t>
  </si>
  <si>
    <t>DA5120.4</t>
  </si>
  <si>
    <t>BRIDGES - CONTRACTUAL</t>
  </si>
  <si>
    <t>DA9030.8</t>
  </si>
  <si>
    <t>UNDISTRIBUTED - SOCIAL SECURITY</t>
  </si>
  <si>
    <t>DA2401</t>
  </si>
  <si>
    <t>DA1001</t>
  </si>
  <si>
    <t>Total Actual Revenues</t>
  </si>
  <si>
    <t>Total Actual Appropriations</t>
  </si>
  <si>
    <t>Difference</t>
  </si>
  <si>
    <t>Total Fund Balance</t>
  </si>
  <si>
    <t xml:space="preserve"> DB</t>
  </si>
  <si>
    <t>DB1670.4</t>
  </si>
  <si>
    <t>CENTRAL PRINTING &amp; MAIL</t>
  </si>
  <si>
    <t>DB5110.1</t>
  </si>
  <si>
    <t>GENERAL REPAIRS - PERSONAL SERVICES</t>
  </si>
  <si>
    <t>Negative Balance 2023</t>
  </si>
  <si>
    <t>DB5110.11</t>
  </si>
  <si>
    <t>GEN REPAIRS - PER SER O. T.</t>
  </si>
  <si>
    <t>Negative Balance to date 2024</t>
  </si>
  <si>
    <t>DB5110.4</t>
  </si>
  <si>
    <t>GENERAL REPAIRS - CONTRACTUAL</t>
  </si>
  <si>
    <t>DB5112.2</t>
  </si>
  <si>
    <t>IMPROVEMENTS - CHIPS</t>
  </si>
  <si>
    <t>DB5120.2</t>
  </si>
  <si>
    <t>MAINTENANCE OF BRIDGES - EQUIPMENT</t>
  </si>
  <si>
    <t>DB5120.4</t>
  </si>
  <si>
    <t>MAINTENANCE OF BRIDGES</t>
  </si>
  <si>
    <t>DB5130.1</t>
  </si>
  <si>
    <t>MACHINERY - PERSONAL SERVICES</t>
  </si>
  <si>
    <t>DB5130.11</t>
  </si>
  <si>
    <t>MACHINERY - PER SERVICES - OT</t>
  </si>
  <si>
    <t>DB5130.2</t>
  </si>
  <si>
    <t>MACHINERY - EQUIPMENT</t>
  </si>
  <si>
    <t>DB5130.4</t>
  </si>
  <si>
    <t>MACHINERY - CONTRACTUAL</t>
  </si>
  <si>
    <t>DB5130.47</t>
  </si>
  <si>
    <t>MACHINERY - ANNUAL CHARGE RADIOS</t>
  </si>
  <si>
    <t>DB5140.1</t>
  </si>
  <si>
    <t>BRUSH &amp; WEEDS - PERS SERV</t>
  </si>
  <si>
    <t>DB5140.11</t>
  </si>
  <si>
    <t>BRUSH 7 WEEDS - OT</t>
  </si>
  <si>
    <t>Modified budget of $2550 for 2023</t>
  </si>
  <si>
    <t>DB5140.2</t>
  </si>
  <si>
    <t>MISCELLANEOUS BRUSH &amp; WEEDS - EQUIPMENT</t>
  </si>
  <si>
    <t>DB5142.1</t>
  </si>
  <si>
    <t>SNOW REMOVAL (TOWN HIGHWAYS) - PERS SERV</t>
  </si>
  <si>
    <t>Negative balance 2023</t>
  </si>
  <si>
    <t>DB5142.11</t>
  </si>
  <si>
    <t>SNOW REMOVAL (TOWN HIGHWAYS) - OT</t>
  </si>
  <si>
    <t>DB5142.2</t>
  </si>
  <si>
    <t>SNOW REMOVAL (TOWN HIGHWAYS) - EQUIPMENT</t>
  </si>
  <si>
    <t>DB5142.4</t>
  </si>
  <si>
    <t>SNOW REMOVAL (TOWN HIGHWAYS) - CONTRACT</t>
  </si>
  <si>
    <t>DB8989.4</t>
  </si>
  <si>
    <t>GUTHRIE COMM BEN- CONTRACTUAL</t>
  </si>
  <si>
    <t>DB9010.8</t>
  </si>
  <si>
    <t>DB9030.8</t>
  </si>
  <si>
    <t>Negative Balancce 2023</t>
  </si>
  <si>
    <t>DB9040.8</t>
  </si>
  <si>
    <t>DB9050.8</t>
  </si>
  <si>
    <t>EMPLOYEE BENEFITS - UNEMPLOYMENT INS,</t>
  </si>
  <si>
    <t>DB9055.8</t>
  </si>
  <si>
    <t>DB9060.8</t>
  </si>
  <si>
    <t>EMPLOYEE BENEFITS - MEDICAL INS</t>
  </si>
  <si>
    <t>DB9730.6</t>
  </si>
  <si>
    <t>DB9730.7</t>
  </si>
  <si>
    <t>DB9789.6</t>
  </si>
  <si>
    <t>OTHER LONG-TERM DEBT - DEBT PRINCIPAL</t>
  </si>
  <si>
    <t>DB9789.7</t>
  </si>
  <si>
    <t>OTHER LONG TERM DEBT - DEBT INTEREST</t>
  </si>
  <si>
    <t>BUDGETARY PROV. FOR OTHER USES: Reserve fund for new highway equipment</t>
  </si>
  <si>
    <t>DB962.1</t>
  </si>
  <si>
    <t>ACCRUED EMPLOYEE BENEFIT PAYOUT RESERVE</t>
  </si>
  <si>
    <t>DB1090</t>
  </si>
  <si>
    <t>INTEREST &amp; PENALTIES ON TAXES</t>
  </si>
  <si>
    <t>DB1120</t>
  </si>
  <si>
    <t>SALES TAX</t>
  </si>
  <si>
    <t>DB1789</t>
  </si>
  <si>
    <t>OTHER DEPT INCOME</t>
  </si>
  <si>
    <t>DB2401</t>
  </si>
  <si>
    <t>DB2401R</t>
  </si>
  <si>
    <t>RESERVE INTEREST</t>
  </si>
  <si>
    <t>DB2650</t>
  </si>
  <si>
    <t>SCRAP/EXCESS MATERIALS</t>
  </si>
  <si>
    <t>DB2665</t>
  </si>
  <si>
    <t>SALE OF EQUIPMENT</t>
  </si>
  <si>
    <t>DB2680</t>
  </si>
  <si>
    <t>DB2701</t>
  </si>
  <si>
    <t>REFUNDS OF PRIOR YR EXPEND</t>
  </si>
  <si>
    <t>DB2770</t>
  </si>
  <si>
    <t>UNCLASSIFIED</t>
  </si>
  <si>
    <t>DB2771</t>
  </si>
  <si>
    <t>COMMUNITY BENEFIT O&amp;M REVENUE</t>
  </si>
  <si>
    <t>DB3501</t>
  </si>
  <si>
    <t>CONSOLIDATED HIGHWAY</t>
  </si>
  <si>
    <t>DB5031</t>
  </si>
  <si>
    <t>DB1001</t>
  </si>
  <si>
    <t>Total Unappropriated Funds</t>
  </si>
  <si>
    <t>SL1-5182.4</t>
  </si>
  <si>
    <t>SL1-2401</t>
  </si>
  <si>
    <t>SL1-1001</t>
  </si>
  <si>
    <t>Total Unappropriated Fund Balance</t>
  </si>
  <si>
    <t>SL2-5182.4</t>
  </si>
  <si>
    <t>SL2-2401</t>
  </si>
  <si>
    <t>SL2-1001</t>
  </si>
  <si>
    <t>FINAL  BUDGET 2024</t>
  </si>
  <si>
    <t>SL3-5182.4</t>
  </si>
  <si>
    <t>SL3-2401</t>
  </si>
  <si>
    <t>SL3-1001</t>
  </si>
  <si>
    <t>ACTUAL  2020</t>
  </si>
  <si>
    <t>ACTUAL  2021</t>
  </si>
  <si>
    <t>ACTUAL  2022</t>
  </si>
  <si>
    <t>ADOPT  BUDGET 2023</t>
  </si>
  <si>
    <t>SL4-5182.4</t>
  </si>
  <si>
    <t>SL4-2401</t>
  </si>
  <si>
    <t>SL4-1001</t>
  </si>
  <si>
    <t>SL5-5182.4</t>
  </si>
  <si>
    <t>SL5-2401</t>
  </si>
  <si>
    <t>SL5-1001</t>
  </si>
  <si>
    <t>SW1-9730.6</t>
  </si>
  <si>
    <t>SW1-9730.7</t>
  </si>
  <si>
    <t>SW1-9790.6</t>
  </si>
  <si>
    <t>STATE LOAN - DEBT PRINCIPLE</t>
  </si>
  <si>
    <t>SW1-962</t>
  </si>
  <si>
    <t>GIBSON DEBT RESERVE</t>
  </si>
  <si>
    <t>SW1-2401</t>
  </si>
  <si>
    <t>SW1-5031</t>
  </si>
  <si>
    <t>SW1-5032</t>
  </si>
  <si>
    <t>INTERFUND TRANSFERS - BAN PREMIUM</t>
  </si>
  <si>
    <t>SW1-1001</t>
  </si>
  <si>
    <t>TOTAL UNAPPROPRIATED FUND BALANCE</t>
  </si>
  <si>
    <t>SW2-1380.4</t>
  </si>
  <si>
    <t>FISCAL AGENT FEES, CONTRACTUAL</t>
  </si>
  <si>
    <t>SW2-9710.6</t>
  </si>
  <si>
    <t>SERIAL BONDS - DEBT PRINCIPAL</t>
  </si>
  <si>
    <t>SW2-9710.7</t>
  </si>
  <si>
    <t>SERIAL BONDS - DEBT INTEREST</t>
  </si>
  <si>
    <t>SW2-9730.6</t>
  </si>
  <si>
    <t>SW2-9730.7</t>
  </si>
  <si>
    <t>SW2-9790.6</t>
  </si>
  <si>
    <t>DEBT SERVICE PRINC - STATE LOAN</t>
  </si>
  <si>
    <t>SW2-9901.9</t>
  </si>
  <si>
    <t>SW2-2401</t>
  </si>
  <si>
    <t>SW2-5031</t>
  </si>
  <si>
    <t>SW2-1001</t>
  </si>
  <si>
    <t>REAL PROPERTY TAXES</t>
  </si>
  <si>
    <t>SW3-1670.4</t>
  </si>
  <si>
    <t>SW3-8310.1</t>
  </si>
  <si>
    <t>ADMINISTRATION - PERSONAL SERVICES</t>
  </si>
  <si>
    <t>SW3-8310.2</t>
  </si>
  <si>
    <t>ADMINISTRATION - EQUIPMENT</t>
  </si>
  <si>
    <t>SW3-8310.4</t>
  </si>
  <si>
    <t>ADMINISTRATION - CONTRACTUAL</t>
  </si>
  <si>
    <t>SW3-8310.41</t>
  </si>
  <si>
    <t>ADMINISTRATION - CONTRACTUAL (WATER STUDY)</t>
  </si>
  <si>
    <t>SW3-8320.2</t>
  </si>
  <si>
    <t>SOURCE OF SUPPLY,POWER,PUMP - EQUIPMENT</t>
  </si>
  <si>
    <t>SW3-8320.4</t>
  </si>
  <si>
    <t>SOURCE OF SUPPLY,POWER,PUMP - CONTRACTUA</t>
  </si>
  <si>
    <t>SW3-8320.42</t>
  </si>
  <si>
    <t>SOURCE OF SUPPLY,POWER,PUMP - UTILITIES</t>
  </si>
  <si>
    <t>SW3-8330.1</t>
  </si>
  <si>
    <t>PURIFICATION - PERSONAL SERVICES</t>
  </si>
  <si>
    <t>SW3-8330.2</t>
  </si>
  <si>
    <t>PURIFICATION - EQUIPMENT &amp; CAP OUTLAY</t>
  </si>
  <si>
    <t>SW3-8330.4</t>
  </si>
  <si>
    <t>PURIFICATION - CONTRACTUAL</t>
  </si>
  <si>
    <t>SW3-8340.1</t>
  </si>
  <si>
    <t>TRANSPORTATION &amp; DISTRIBUTION - PERS SER</t>
  </si>
  <si>
    <t>SW3-8340.2</t>
  </si>
  <si>
    <t>TRANSPORTATION &amp; DISTRIBUTION - EQUIP</t>
  </si>
  <si>
    <t>SW3-8340.4</t>
  </si>
  <si>
    <t>TRANSPORTATION &amp; DISTRIBUTION - CONTRAC</t>
  </si>
  <si>
    <t>SW3-8340.41</t>
  </si>
  <si>
    <t>TRANSPORTATION &amp; DISTRIBUTION-FUEL ONLY</t>
  </si>
  <si>
    <t>SW3-8340.46</t>
  </si>
  <si>
    <t>TRANSPORTATION &amp; DISTR - PARTS &amp; REPAIRS</t>
  </si>
  <si>
    <t>SW3-9030.8</t>
  </si>
  <si>
    <t>SW3-9710.6</t>
  </si>
  <si>
    <t>SW3-9710.7</t>
  </si>
  <si>
    <t>SW3-9720.6</t>
  </si>
  <si>
    <t>INSTALLMENT BONDS - DEBT PRINCIPAL</t>
  </si>
  <si>
    <t>SW3-9720.7</t>
  </si>
  <si>
    <t>INSTALLMENT BONDS - DEBT INTEREST</t>
  </si>
  <si>
    <t>SW3-9730.6</t>
  </si>
  <si>
    <t>SW3-9730.7</t>
  </si>
  <si>
    <t>REVENUE</t>
  </si>
  <si>
    <t>SW3-2140</t>
  </si>
  <si>
    <t>METERED WATER SALES</t>
  </si>
  <si>
    <t>SW3-2142</t>
  </si>
  <si>
    <t>UNMETERED WATER SALES</t>
  </si>
  <si>
    <t>SW3-2144</t>
  </si>
  <si>
    <t>WATER CONNECTION CHARGE</t>
  </si>
  <si>
    <t>SW3-2145</t>
  </si>
  <si>
    <t>DEBT CHARGES</t>
  </si>
  <si>
    <t>SW3-2148</t>
  </si>
  <si>
    <t>INT &amp; PEN ON WATER RENTS</t>
  </si>
  <si>
    <t>SW3-2401</t>
  </si>
  <si>
    <t>SW3-2665</t>
  </si>
  <si>
    <t>SW3-2701</t>
  </si>
  <si>
    <t>SW3-2770</t>
  </si>
  <si>
    <t>SW3-5031</t>
  </si>
  <si>
    <t>INTERFUND TRANSFER</t>
  </si>
  <si>
    <t>SW3-1001</t>
  </si>
  <si>
    <t>REAL PROPERTY TAX</t>
  </si>
  <si>
    <t xml:space="preserve">SW4.1670.4 </t>
  </si>
  <si>
    <t>Central Mailing and Printing</t>
  </si>
  <si>
    <t>SW4-8310.1</t>
  </si>
  <si>
    <t>ADMINSTRATION - PERSONAL SERVI</t>
  </si>
  <si>
    <t>SW4-8310.2</t>
  </si>
  <si>
    <t>SW4-8310.4</t>
  </si>
  <si>
    <t>SW4-8320.2</t>
  </si>
  <si>
    <t>SW4-8320.4</t>
  </si>
  <si>
    <t>SOURCE OF SUPPLY,POWER,PUMP - CONTRACTU</t>
  </si>
  <si>
    <t>SW4-8320.42</t>
  </si>
  <si>
    <t>SOURCE OF POWER,SUPPLY, PUMP - UTILITIES</t>
  </si>
  <si>
    <t>SW4-8330.1</t>
  </si>
  <si>
    <t>SW4-8330.2</t>
  </si>
  <si>
    <t>PURIFICATION - EQUIPMENT</t>
  </si>
  <si>
    <t>SW4-8330.4</t>
  </si>
  <si>
    <t>SW4-8340.1</t>
  </si>
  <si>
    <t>SW4-8340.2</t>
  </si>
  <si>
    <t>SW4-8340.4</t>
  </si>
  <si>
    <t>TRANSPORTATION &amp; DISTRIBUTION - CONTRACT</t>
  </si>
  <si>
    <t>SW4-8340.41</t>
  </si>
  <si>
    <t>SW4-9030.8</t>
  </si>
  <si>
    <t>SW4-9720.6</t>
  </si>
  <si>
    <t>DEBT INSTALLMENT BONDS</t>
  </si>
  <si>
    <t>SW4-9720.7</t>
  </si>
  <si>
    <t>INTEREST-INSTALLMENT BONDS</t>
  </si>
  <si>
    <t>SW4-9730.6</t>
  </si>
  <si>
    <t>SW4-9730.7</t>
  </si>
  <si>
    <t>SW4-9789.6</t>
  </si>
  <si>
    <t>OTHER DEBT -PRINCIPAL</t>
  </si>
  <si>
    <t>SW4-9789.7</t>
  </si>
  <si>
    <t>OTHER DEBT-INTEREST</t>
  </si>
  <si>
    <t>SW4-962</t>
  </si>
  <si>
    <t>WATER REPAIRS RESERVE</t>
  </si>
  <si>
    <t>SW4-2140</t>
  </si>
  <si>
    <t>SW4-2144</t>
  </si>
  <si>
    <t>WATER SERVICE CHARGES</t>
  </si>
  <si>
    <t>SW4-2148</t>
  </si>
  <si>
    <t>INT &amp; PENALTY ON WATER RENTS</t>
  </si>
  <si>
    <t>SW4-2401</t>
  </si>
  <si>
    <t>SW4-2665</t>
  </si>
  <si>
    <t>SW4-2701</t>
  </si>
  <si>
    <t>REFUND OF PRIOR YEARS EXPENDITURES</t>
  </si>
  <si>
    <t>SW4-5031</t>
  </si>
  <si>
    <t>SW4-1001</t>
  </si>
  <si>
    <t>SW5-9710.6</t>
  </si>
  <si>
    <t>SW5-9710.7</t>
  </si>
  <si>
    <t>SW5-9730.6</t>
  </si>
  <si>
    <t>SW5-9730.7</t>
  </si>
  <si>
    <t>SW5-9901.9</t>
  </si>
  <si>
    <t>SW5-962</t>
  </si>
  <si>
    <t>RESERVE FUND FOR PAYMENT OF BONDED INDEBTEDNESS</t>
  </si>
  <si>
    <t>SW5-2401</t>
  </si>
  <si>
    <t>SW5-5031</t>
  </si>
  <si>
    <t>APPROPRIATED RESERVE</t>
  </si>
  <si>
    <t>SW5-1001</t>
  </si>
  <si>
    <t>SW6-9710.6</t>
  </si>
  <si>
    <t>SW6-9710.7</t>
  </si>
  <si>
    <t>SW6-9730.6</t>
  </si>
  <si>
    <t>SW6-9730.7</t>
  </si>
  <si>
    <t>SW6-2401</t>
  </si>
  <si>
    <t>SW6-5031</t>
  </si>
  <si>
    <t>SW6-1001</t>
  </si>
  <si>
    <t>SW7-9710.6</t>
  </si>
  <si>
    <t>SW7-9710.7</t>
  </si>
  <si>
    <t>SW7-9730.6</t>
  </si>
  <si>
    <t>SW7-9730.7</t>
  </si>
  <si>
    <t>SW7-962</t>
  </si>
  <si>
    <t>SW7-2401</t>
  </si>
  <si>
    <t>SW7-5031</t>
  </si>
  <si>
    <t>SW7-1001</t>
  </si>
  <si>
    <t>SW8.1670.4</t>
  </si>
  <si>
    <t>CENTRAL PRINTING AND MAILING</t>
  </si>
  <si>
    <t>SW8-8310.1</t>
  </si>
  <si>
    <t>SW8-8310.2</t>
  </si>
  <si>
    <t>SW8-8310.4</t>
  </si>
  <si>
    <t>SW8-8320.1</t>
  </si>
  <si>
    <t>SOURCE OF SUPPLY,POWER,PUMP - PERS SERV</t>
  </si>
  <si>
    <t>SW8-8320.11</t>
  </si>
  <si>
    <t>SOURCE OF SUPPLY,POWER,PUMP - PERS SERV (O.T.)</t>
  </si>
  <si>
    <t>SW8-8320.2</t>
  </si>
  <si>
    <t>SW8-8320.4</t>
  </si>
  <si>
    <t>SW8-8320.42</t>
  </si>
  <si>
    <t>SW8-8330.1</t>
  </si>
  <si>
    <t>SW8-8330.11</t>
  </si>
  <si>
    <t>PURIFICATION - PER SERV OT</t>
  </si>
  <si>
    <t>SW8-8330.2</t>
  </si>
  <si>
    <t>SW8-8330.4</t>
  </si>
  <si>
    <t>SW8-8340.1</t>
  </si>
  <si>
    <t>TRANSPORTATION &amp; DISTRIBUTION -  PER SER</t>
  </si>
  <si>
    <t>SW8-8340.11</t>
  </si>
  <si>
    <t>TRANS &amp; DISTR -  PER SERV OT</t>
  </si>
  <si>
    <t>SW8-8340.2</t>
  </si>
  <si>
    <t>SW8-8340.4</t>
  </si>
  <si>
    <t>SW8-8340.41</t>
  </si>
  <si>
    <t>SW8-8340.46</t>
  </si>
  <si>
    <t>SW8-8389.4</t>
  </si>
  <si>
    <t>OTHER WATER, CONTRACTUAL</t>
  </si>
  <si>
    <t>SW8-9030.8</t>
  </si>
  <si>
    <t>SW8-9730.6</t>
  </si>
  <si>
    <t>SW8-9730.7</t>
  </si>
  <si>
    <t>SW8-9901.9</t>
  </si>
  <si>
    <t>SW8-2140</t>
  </si>
  <si>
    <t>SW8-2142</t>
  </si>
  <si>
    <t>SW8-2144</t>
  </si>
  <si>
    <t>WATER SERVICE  CHARGES</t>
  </si>
  <si>
    <t>SW8-2145</t>
  </si>
  <si>
    <t>DEBT CHARGES-GIBSON</t>
  </si>
  <si>
    <t>SW8-2148</t>
  </si>
  <si>
    <t>SW8-2210</t>
  </si>
  <si>
    <t>IMA-TOWN OF CATLIN</t>
  </si>
  <si>
    <t>SW8-2401</t>
  </si>
  <si>
    <t>SW8-2414</t>
  </si>
  <si>
    <t>RENTAL OF EQUIPMENT</t>
  </si>
  <si>
    <t>SW8-2665</t>
  </si>
  <si>
    <t>SW8-2701</t>
  </si>
  <si>
    <t>REFUNDS OF PRIOR YEAR'S EXPENSE</t>
  </si>
  <si>
    <t>SW8-2770</t>
  </si>
  <si>
    <t>SW8-3989</t>
  </si>
  <si>
    <t>STATE AID</t>
  </si>
  <si>
    <t>SW8-5031</t>
  </si>
  <si>
    <t>SW8-1001</t>
  </si>
  <si>
    <t>Schoonover Water District SW9</t>
  </si>
  <si>
    <t xml:space="preserve">Number of Units </t>
  </si>
  <si>
    <t>Cost to each unit</t>
  </si>
  <si>
    <t>PERSONAL SERVICES</t>
  </si>
  <si>
    <t>EXPENDITURE</t>
  </si>
  <si>
    <t>FINAL</t>
  </si>
  <si>
    <t>GENERAL FUNDS (A/B)</t>
  </si>
  <si>
    <t>HIGHWAY FUNDS (DA/DB)</t>
  </si>
  <si>
    <t>WATER  FUNDS (SWs)</t>
  </si>
  <si>
    <t>NOTES - 2023</t>
  </si>
  <si>
    <t>TOWN BOARD</t>
  </si>
  <si>
    <t>JUSTICES- PERSONAL SERVICE</t>
  </si>
  <si>
    <t>JUSTICES - PERSONAL SERVICES  CLERK FT</t>
  </si>
  <si>
    <t>JUSTICES - PERSONAL SERVICES  CLERK PT</t>
  </si>
  <si>
    <t>Court Security -$32.71/hr</t>
  </si>
  <si>
    <t xml:space="preserve">A1000.15 </t>
  </si>
  <si>
    <t>JUSTICES-PERSONAL SERVICES CLERK FT OT</t>
  </si>
  <si>
    <t>A1330.1</t>
  </si>
  <si>
    <t>TAX COLLECTOR - PERSONAL SERVICES</t>
  </si>
  <si>
    <t>ASSESSOR - PERSONAL SERVICES</t>
  </si>
  <si>
    <t>A1355.10</t>
  </si>
  <si>
    <t>ASSESSOR - PERSONAL SERVICES (CATLIN)</t>
  </si>
  <si>
    <t>TOWN CLERK -TAX COLLECTION PERSONAL SERVICES</t>
  </si>
  <si>
    <t>TOWN CLERK-PERSONAL SERVICES (DEPUTY)</t>
  </si>
  <si>
    <t>BUILDING &amp; GROUNDS -Cleaner</t>
  </si>
  <si>
    <t>BUILDING &amp; GROUNDS - O.T.</t>
  </si>
  <si>
    <t>BUILDING CODE OFFICER - SAFETY INSP.</t>
  </si>
  <si>
    <t>ADMINISTRATION-PERSONAL SERVICE</t>
  </si>
  <si>
    <t>SOURCE OF SUPPLY, POWER, PUMP PERSONAL SERVICE</t>
  </si>
  <si>
    <t>PURIFICATION- PERSONAL SERVICES</t>
  </si>
  <si>
    <t>TRANS&amp;DISTRIBUTION -PERSONAL SERVICES</t>
  </si>
  <si>
    <t>Town Clerk - Clarice Ross</t>
  </si>
  <si>
    <t>TOWN CLERK - PERSONAL SERVICES</t>
  </si>
  <si>
    <t>Total</t>
  </si>
  <si>
    <t>Deputy Town Clerk - Susan Edwards</t>
  </si>
  <si>
    <t>A1330.12</t>
  </si>
  <si>
    <t>TAX COLLECTOR-PERSONAL SERVICES (DEPUTY)</t>
  </si>
  <si>
    <t>Town Supervisor - Kim Feehan</t>
  </si>
  <si>
    <t>A4010.1</t>
  </si>
  <si>
    <t>HEALTH OFFICER - PERSONAL SERVICES</t>
  </si>
  <si>
    <t>SW9</t>
  </si>
  <si>
    <t>to be divided to the 5 residents for a cost of $437.08 each</t>
  </si>
  <si>
    <t>TOWN OF CORNING 2025 APPROVED BUDGET</t>
  </si>
  <si>
    <t xml:space="preserve">2025 APPROVED BUDGET TAX RATE SCHEDULE </t>
  </si>
  <si>
    <t>APPROVED BUDGET 2025</t>
  </si>
  <si>
    <t>APPROVED B UDGET 2025</t>
  </si>
  <si>
    <t>Amount to be raised by taxes</t>
  </si>
  <si>
    <t>APPROVED</t>
  </si>
  <si>
    <t>2025 APPROVED BUDGET</t>
  </si>
  <si>
    <t>November 7th,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</si>
</sst>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\ ;\(&quot;$&quot;#,##0\)"/>
    <numFmt numFmtId="165" formatCode="&quot;$&quot;#,##0.00\ ;\(&quot;$&quot;#,##0.00\)"/>
    <numFmt numFmtId="166" formatCode="&quot;$&quot;#,##0"/>
    <numFmt numFmtId="167" formatCode="#,##0.00000"/>
    <numFmt numFmtId="168" formatCode="0.0000%"/>
    <numFmt numFmtId="169" formatCode="_(* #,##0_);_(* \(#,##0\);_(* &quot;-&quot;??_);_(@_)"/>
    <numFmt numFmtId="170" formatCode="_(&quot;$&quot;* #,##0_);_(&quot;$&quot;* \(#,##0\);_(&quot;$&quot;* &quot;-&quot;??_);_(@_)"/>
    <numFmt numFmtId="171" formatCode="_(&quot;$&quot;* #,##0.000000_);_(&quot;$&quot;* \(#,##0.000000\);_(&quot;$&quot;* &quot;-&quot;??_);_(@_)"/>
    <numFmt numFmtId="172" formatCode="_(* #,##0.000000_);_(* \(#,##0.000000\);_(* &quot;-&quot;??_);_(@_)"/>
    <numFmt numFmtId="173" formatCode="&quot;$&quot;#,##0.00"/>
    <numFmt numFmtId="174" formatCode="_(&quot;$&quot;* #,##0.0_);_(&quot;$&quot;* \(#,##0.0\);_(&quot;$&quot;* &quot;-&quot;?_);_(@_)"/>
  </numFmts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i/>
      <u/>
      <sz val="12"/>
      <name val="Arial Black"/>
      <family val="2"/>
    </font>
    <font>
      <sz val="12"/>
      <name val="Arial"/>
      <family val="2"/>
    </font>
    <font>
      <b/>
      <sz val="12"/>
      <name val="Arial Black"/>
      <family val="2"/>
    </font>
    <font>
      <u/>
      <sz val="12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 Black"/>
      <family val="2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42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1" fillId="0" borderId="3" xfId="0" applyFont="1" applyBorder="1"/>
    <xf numFmtId="0" fontId="9" fillId="0" borderId="3" xfId="0" applyFont="1" applyBorder="1"/>
    <xf numFmtId="0" fontId="10" fillId="0" borderId="0" xfId="0" applyFont="1"/>
    <xf numFmtId="41" fontId="9" fillId="0" borderId="0" xfId="0" applyNumberFormat="1" applyFont="1"/>
    <xf numFmtId="43" fontId="9" fillId="0" borderId="0" xfId="0" applyNumberFormat="1" applyFont="1"/>
    <xf numFmtId="0" fontId="6" fillId="0" borderId="0" xfId="0" applyFont="1"/>
    <xf numFmtId="4" fontId="1" fillId="0" borderId="0" xfId="0" applyNumberFormat="1" applyFont="1"/>
    <xf numFmtId="43" fontId="3" fillId="0" borderId="0" xfId="0" applyNumberFormat="1" applyFont="1"/>
    <xf numFmtId="167" fontId="3" fillId="0" borderId="0" xfId="0" applyNumberFormat="1" applyFont="1"/>
    <xf numFmtId="43" fontId="11" fillId="0" borderId="0" xfId="0" applyNumberFormat="1" applyFont="1"/>
    <xf numFmtId="0" fontId="11" fillId="0" borderId="0" xfId="0" applyFont="1"/>
    <xf numFmtId="0" fontId="10" fillId="0" borderId="3" xfId="0" applyFont="1" applyBorder="1"/>
    <xf numFmtId="41" fontId="9" fillId="0" borderId="3" xfId="0" applyNumberFormat="1" applyFont="1" applyBorder="1"/>
    <xf numFmtId="164" fontId="9" fillId="0" borderId="3" xfId="0" applyNumberFormat="1" applyFont="1" applyBorder="1"/>
    <xf numFmtId="43" fontId="9" fillId="0" borderId="3" xfId="0" applyNumberFormat="1" applyFont="1" applyBorder="1"/>
    <xf numFmtId="164" fontId="6" fillId="0" borderId="3" xfId="0" applyNumberFormat="1" applyFont="1" applyBorder="1"/>
    <xf numFmtId="4" fontId="1" fillId="0" borderId="5" xfId="0" applyNumberFormat="1" applyFont="1" applyBorder="1"/>
    <xf numFmtId="41" fontId="3" fillId="0" borderId="5" xfId="0" applyNumberFormat="1" applyFont="1" applyBorder="1"/>
    <xf numFmtId="166" fontId="3" fillId="0" borderId="5" xfId="0" applyNumberFormat="1" applyFont="1" applyBorder="1"/>
    <xf numFmtId="0" fontId="9" fillId="0" borderId="5" xfId="0" applyFont="1" applyBorder="1"/>
    <xf numFmtId="41" fontId="3" fillId="0" borderId="0" xfId="0" applyNumberFormat="1" applyFont="1"/>
    <xf numFmtId="166" fontId="3" fillId="0" borderId="0" xfId="0" applyNumberFormat="1" applyFont="1"/>
    <xf numFmtId="4" fontId="1" fillId="0" borderId="0" xfId="0" applyNumberFormat="1" applyFont="1" applyAlignment="1">
      <alignment horizontal="center"/>
    </xf>
    <xf numFmtId="4" fontId="7" fillId="0" borderId="3" xfId="0" applyNumberFormat="1" applyFont="1" applyBorder="1"/>
    <xf numFmtId="0" fontId="6" fillId="0" borderId="3" xfId="0" applyFont="1" applyBorder="1"/>
    <xf numFmtId="43" fontId="7" fillId="0" borderId="3" xfId="0" applyNumberFormat="1" applyFont="1" applyBorder="1"/>
    <xf numFmtId="0" fontId="0" fillId="0" borderId="3" xfId="0" applyBorder="1"/>
    <xf numFmtId="4" fontId="7" fillId="0" borderId="0" xfId="0" applyNumberFormat="1" applyFont="1"/>
    <xf numFmtId="43" fontId="7" fillId="0" borderId="0" xfId="0" applyNumberFormat="1" applyFont="1"/>
    <xf numFmtId="4" fontId="7" fillId="0" borderId="0" xfId="0" applyNumberFormat="1" applyFont="1" applyAlignment="1">
      <alignment horizontal="center"/>
    </xf>
    <xf numFmtId="43" fontId="3" fillId="0" borderId="7" xfId="0" applyNumberFormat="1" applyFont="1" applyBorder="1"/>
    <xf numFmtId="43" fontId="3" fillId="0" borderId="3" xfId="0" applyNumberFormat="1" applyFont="1" applyBorder="1"/>
    <xf numFmtId="164" fontId="9" fillId="0" borderId="0" xfId="0" applyNumberFormat="1" applyFont="1"/>
    <xf numFmtId="164" fontId="6" fillId="0" borderId="0" xfId="0" applyNumberFormat="1" applyFont="1"/>
    <xf numFmtId="166" fontId="9" fillId="0" borderId="0" xfId="0" applyNumberFormat="1" applyFont="1"/>
    <xf numFmtId="0" fontId="12" fillId="0" borderId="0" xfId="0" applyFont="1"/>
    <xf numFmtId="43" fontId="0" fillId="0" borderId="0" xfId="0" applyNumberFormat="1"/>
    <xf numFmtId="0" fontId="13" fillId="0" borderId="0" xfId="0" applyFont="1"/>
    <xf numFmtId="41" fontId="0" fillId="0" borderId="0" xfId="0" applyNumberFormat="1"/>
    <xf numFmtId="42" fontId="0" fillId="0" borderId="0" xfId="0" applyNumberFormat="1"/>
    <xf numFmtId="43" fontId="0" fillId="0" borderId="3" xfId="0" applyNumberFormat="1" applyBorder="1"/>
    <xf numFmtId="169" fontId="9" fillId="0" borderId="3" xfId="0" applyNumberFormat="1" applyFont="1" applyBorder="1"/>
    <xf numFmtId="169" fontId="3" fillId="0" borderId="5" xfId="0" applyNumberFormat="1" applyFont="1" applyBorder="1"/>
    <xf numFmtId="170" fontId="15" fillId="0" borderId="3" xfId="2" applyNumberFormat="1" applyFont="1" applyBorder="1"/>
    <xf numFmtId="170" fontId="15" fillId="0" borderId="0" xfId="2" applyNumberFormat="1" applyFont="1" applyFill="1" applyBorder="1"/>
    <xf numFmtId="170" fontId="15" fillId="0" borderId="0" xfId="2" applyNumberFormat="1" applyFont="1"/>
    <xf numFmtId="170" fontId="0" fillId="0" borderId="0" xfId="2" applyNumberFormat="1" applyFont="1"/>
    <xf numFmtId="4" fontId="3" fillId="0" borderId="3" xfId="0" applyNumberFormat="1" applyFont="1" applyBorder="1" applyAlignment="1">
      <alignment horizontal="center"/>
    </xf>
    <xf numFmtId="169" fontId="0" fillId="0" borderId="0" xfId="0" applyNumberFormat="1"/>
    <xf numFmtId="0" fontId="16" fillId="0" borderId="0" xfId="0" applyFont="1" applyAlignment="1">
      <alignment horizontal="center"/>
    </xf>
    <xf numFmtId="44" fontId="0" fillId="0" borderId="0" xfId="0" applyNumberFormat="1"/>
    <xf numFmtId="0" fontId="17" fillId="0" borderId="0" xfId="0" applyFont="1"/>
    <xf numFmtId="42" fontId="17" fillId="0" borderId="0" xfId="0" applyNumberFormat="1" applyFont="1"/>
    <xf numFmtId="170" fontId="17" fillId="0" borderId="0" xfId="2" applyNumberFormat="1" applyFont="1"/>
    <xf numFmtId="170" fontId="17" fillId="0" borderId="3" xfId="2" applyNumberFormat="1" applyFont="1" applyBorder="1"/>
    <xf numFmtId="42" fontId="17" fillId="0" borderId="3" xfId="0" applyNumberFormat="1" applyFont="1" applyBorder="1"/>
    <xf numFmtId="170" fontId="0" fillId="0" borderId="3" xfId="0" applyNumberFormat="1" applyBorder="1"/>
    <xf numFmtId="170" fontId="17" fillId="0" borderId="1" xfId="2" applyNumberFormat="1" applyFont="1" applyBorder="1"/>
    <xf numFmtId="170" fontId="17" fillId="0" borderId="0" xfId="2" applyNumberFormat="1" applyFont="1" applyBorder="1"/>
    <xf numFmtId="170" fontId="17" fillId="0" borderId="3" xfId="0" applyNumberFormat="1" applyFont="1" applyBorder="1"/>
    <xf numFmtId="170" fontId="17" fillId="0" borderId="0" xfId="2" applyNumberFormat="1" applyFont="1" applyFill="1" applyBorder="1"/>
    <xf numFmtId="172" fontId="3" fillId="0" borderId="0" xfId="0" applyNumberFormat="1" applyFont="1"/>
    <xf numFmtId="172" fontId="11" fillId="0" borderId="0" xfId="0" applyNumberFormat="1" applyFont="1"/>
    <xf numFmtId="0" fontId="17" fillId="0" borderId="3" xfId="0" applyFont="1" applyBorder="1" applyAlignment="1">
      <alignment horizontal="center"/>
    </xf>
    <xf numFmtId="44" fontId="17" fillId="0" borderId="0" xfId="2" applyFont="1"/>
    <xf numFmtId="169" fontId="17" fillId="0" borderId="0" xfId="1" applyNumberFormat="1" applyFont="1"/>
    <xf numFmtId="170" fontId="17" fillId="0" borderId="11" xfId="2" applyNumberFormat="1" applyFont="1" applyBorder="1"/>
    <xf numFmtId="4" fontId="1" fillId="0" borderId="3" xfId="0" applyNumberFormat="1" applyFont="1" applyBorder="1"/>
    <xf numFmtId="0" fontId="17" fillId="0" borderId="0" xfId="0" applyFont="1" applyAlignment="1">
      <alignment horizontal="center"/>
    </xf>
    <xf numFmtId="43" fontId="17" fillId="0" borderId="0" xfId="0" applyNumberFormat="1" applyFont="1"/>
    <xf numFmtId="43" fontId="17" fillId="0" borderId="0" xfId="0" applyNumberFormat="1" applyFont="1" applyAlignment="1">
      <alignment horizontal="center"/>
    </xf>
    <xf numFmtId="43" fontId="17" fillId="0" borderId="3" xfId="0" applyNumberFormat="1" applyFont="1" applyBorder="1"/>
    <xf numFmtId="169" fontId="17" fillId="0" borderId="0" xfId="1" applyNumberFormat="1" applyFont="1" applyAlignment="1">
      <alignment wrapText="1"/>
    </xf>
    <xf numFmtId="44" fontId="17" fillId="0" borderId="0" xfId="0" applyNumberFormat="1" applyFont="1"/>
    <xf numFmtId="0" fontId="17" fillId="2" borderId="0" xfId="0" applyFont="1" applyFill="1"/>
    <xf numFmtId="169" fontId="17" fillId="2" borderId="0" xfId="1" applyNumberFormat="1" applyFont="1" applyFill="1"/>
    <xf numFmtId="169" fontId="17" fillId="0" borderId="0" xfId="0" applyNumberFormat="1" applyFont="1"/>
    <xf numFmtId="0" fontId="17" fillId="0" borderId="3" xfId="0" applyFont="1" applyBorder="1"/>
    <xf numFmtId="0" fontId="11" fillId="0" borderId="3" xfId="0" applyFont="1" applyBorder="1"/>
    <xf numFmtId="0" fontId="17" fillId="0" borderId="1" xfId="0" applyFont="1" applyBorder="1"/>
    <xf numFmtId="170" fontId="17" fillId="0" borderId="12" xfId="2" applyNumberFormat="1" applyFont="1" applyBorder="1"/>
    <xf numFmtId="170" fontId="17" fillId="0" borderId="0" xfId="0" applyNumberFormat="1" applyFont="1"/>
    <xf numFmtId="15" fontId="0" fillId="0" borderId="0" xfId="0" applyNumberFormat="1"/>
    <xf numFmtId="170" fontId="17" fillId="0" borderId="0" xfId="2" applyNumberFormat="1" applyFont="1" applyAlignment="1">
      <alignment wrapText="1"/>
    </xf>
    <xf numFmtId="0" fontId="17" fillId="0" borderId="11" xfId="0" applyFont="1" applyBorder="1"/>
    <xf numFmtId="42" fontId="17" fillId="0" borderId="1" xfId="0" applyNumberFormat="1" applyFont="1" applyBorder="1"/>
    <xf numFmtId="42" fontId="17" fillId="0" borderId="11" xfId="0" applyNumberFormat="1" applyFont="1" applyBorder="1"/>
    <xf numFmtId="0" fontId="20" fillId="0" borderId="0" xfId="0" applyFont="1"/>
    <xf numFmtId="42" fontId="20" fillId="0" borderId="0" xfId="0" applyNumberFormat="1" applyFont="1"/>
    <xf numFmtId="0" fontId="17" fillId="3" borderId="0" xfId="0" applyFont="1" applyFill="1"/>
    <xf numFmtId="3" fontId="0" fillId="0" borderId="0" xfId="0" applyNumberFormat="1"/>
    <xf numFmtId="3" fontId="0" fillId="0" borderId="3" xfId="0" applyNumberFormat="1" applyBorder="1"/>
    <xf numFmtId="4" fontId="0" fillId="0" borderId="3" xfId="0" applyNumberFormat="1" applyBorder="1"/>
    <xf numFmtId="4" fontId="0" fillId="0" borderId="0" xfId="0" applyNumberFormat="1"/>
    <xf numFmtId="44" fontId="17" fillId="0" borderId="3" xfId="2" applyFont="1" applyBorder="1"/>
    <xf numFmtId="43" fontId="17" fillId="0" borderId="1" xfId="0" applyNumberFormat="1" applyFont="1" applyBorder="1"/>
    <xf numFmtId="44" fontId="17" fillId="0" borderId="1" xfId="0" applyNumberFormat="1" applyFont="1" applyBorder="1"/>
    <xf numFmtId="44" fontId="0" fillId="0" borderId="3" xfId="0" applyNumberFormat="1" applyBorder="1"/>
    <xf numFmtId="44" fontId="15" fillId="0" borderId="0" xfId="2" applyFont="1"/>
    <xf numFmtId="0" fontId="0" fillId="5" borderId="0" xfId="0" applyFill="1" applyAlignment="1">
      <alignment horizontal="center" wrapText="1"/>
    </xf>
    <xf numFmtId="44" fontId="0" fillId="5" borderId="0" xfId="0" applyNumberFormat="1" applyFill="1"/>
    <xf numFmtId="44" fontId="17" fillId="3" borderId="0" xfId="0" applyNumberFormat="1" applyFont="1" applyFill="1"/>
    <xf numFmtId="3" fontId="17" fillId="6" borderId="0" xfId="0" applyNumberFormat="1" applyFont="1" applyFill="1"/>
    <xf numFmtId="0" fontId="17" fillId="6" borderId="0" xfId="0" applyFont="1" applyFill="1"/>
    <xf numFmtId="0" fontId="17" fillId="7" borderId="0" xfId="0" applyFont="1" applyFill="1"/>
    <xf numFmtId="0" fontId="17" fillId="8" borderId="0" xfId="0" applyFont="1" applyFill="1"/>
    <xf numFmtId="0" fontId="17" fillId="4" borderId="0" xfId="0" applyFont="1" applyFill="1"/>
    <xf numFmtId="0" fontId="17" fillId="9" borderId="0" xfId="0" applyFont="1" applyFill="1"/>
    <xf numFmtId="0" fontId="17" fillId="10" borderId="0" xfId="0" applyFont="1" applyFill="1"/>
    <xf numFmtId="3" fontId="17" fillId="11" borderId="0" xfId="0" applyNumberFormat="1" applyFont="1" applyFill="1"/>
    <xf numFmtId="0" fontId="17" fillId="11" borderId="0" xfId="0" applyFont="1" applyFill="1"/>
    <xf numFmtId="0" fontId="17" fillId="3" borderId="0" xfId="0" applyFont="1" applyFill="1" applyAlignment="1">
      <alignment wrapText="1"/>
    </xf>
    <xf numFmtId="42" fontId="17" fillId="12" borderId="0" xfId="0" applyNumberFormat="1" applyFont="1" applyFill="1"/>
    <xf numFmtId="0" fontId="17" fillId="12" borderId="0" xfId="0" applyFont="1" applyFill="1"/>
    <xf numFmtId="44" fontId="17" fillId="12" borderId="0" xfId="0" applyNumberFormat="1" applyFont="1" applyFill="1"/>
    <xf numFmtId="0" fontId="17" fillId="0" borderId="13" xfId="0" applyFont="1" applyBorder="1"/>
    <xf numFmtId="0" fontId="17" fillId="0" borderId="13" xfId="0" applyFont="1" applyBorder="1" applyAlignment="1">
      <alignment horizontal="center"/>
    </xf>
    <xf numFmtId="41" fontId="17" fillId="0" borderId="0" xfId="0" applyNumberFormat="1" applyFont="1"/>
    <xf numFmtId="44" fontId="17" fillId="2" borderId="0" xfId="0" applyNumberFormat="1" applyFont="1" applyFill="1"/>
    <xf numFmtId="44" fontId="20" fillId="0" borderId="0" xfId="0" applyNumberFormat="1" applyFont="1"/>
    <xf numFmtId="41" fontId="3" fillId="0" borderId="0" xfId="2" applyNumberFormat="1" applyFont="1" applyFill="1" applyBorder="1" applyAlignment="1" applyProtection="1">
      <alignment horizontal="center"/>
    </xf>
    <xf numFmtId="164" fontId="3" fillId="0" borderId="0" xfId="2" applyNumberFormat="1" applyFont="1" applyFill="1" applyBorder="1" applyAlignment="1" applyProtection="1">
      <alignment horizontal="center"/>
    </xf>
    <xf numFmtId="43" fontId="3" fillId="0" borderId="0" xfId="2" applyNumberFormat="1" applyFont="1" applyFill="1" applyBorder="1" applyAlignment="1" applyProtection="1">
      <alignment horizontal="center"/>
    </xf>
    <xf numFmtId="0" fontId="3" fillId="0" borderId="0" xfId="2" applyNumberFormat="1" applyFont="1" applyFill="1" applyBorder="1" applyAlignment="1" applyProtection="1">
      <alignment horizontal="center"/>
    </xf>
    <xf numFmtId="165" fontId="3" fillId="0" borderId="0" xfId="2" applyNumberFormat="1" applyFont="1" applyFill="1" applyBorder="1" applyAlignment="1" applyProtection="1">
      <alignment horizontal="center"/>
    </xf>
    <xf numFmtId="41" fontId="5" fillId="0" borderId="0" xfId="2" applyNumberFormat="1" applyFont="1" applyFill="1" applyBorder="1" applyAlignment="1" applyProtection="1">
      <alignment horizontal="center"/>
    </xf>
    <xf numFmtId="164" fontId="5" fillId="0" borderId="0" xfId="2" applyNumberFormat="1" applyFont="1" applyFill="1" applyBorder="1" applyAlignment="1" applyProtection="1">
      <alignment horizontal="center"/>
    </xf>
    <xf numFmtId="43" fontId="5" fillId="0" borderId="0" xfId="2" applyNumberFormat="1" applyFont="1" applyFill="1" applyBorder="1" applyAlignment="1" applyProtection="1">
      <alignment horizontal="center"/>
    </xf>
    <xf numFmtId="41" fontId="3" fillId="0" borderId="0" xfId="1" applyNumberFormat="1" applyFont="1" applyFill="1" applyBorder="1" applyAlignment="1" applyProtection="1">
      <alignment horizontal="center"/>
    </xf>
    <xf numFmtId="41" fontId="3" fillId="0" borderId="3" xfId="2" applyNumberFormat="1" applyFont="1" applyFill="1" applyBorder="1" applyProtection="1"/>
    <xf numFmtId="164" fontId="3" fillId="0" borderId="3" xfId="2" applyNumberFormat="1" applyFont="1" applyFill="1" applyBorder="1" applyProtection="1"/>
    <xf numFmtId="43" fontId="3" fillId="0" borderId="3" xfId="2" applyNumberFormat="1" applyFont="1" applyFill="1" applyBorder="1" applyProtection="1"/>
    <xf numFmtId="165" fontId="3" fillId="0" borderId="3" xfId="2" applyNumberFormat="1" applyFont="1" applyFill="1" applyBorder="1" applyProtection="1"/>
    <xf numFmtId="166" fontId="3" fillId="0" borderId="0" xfId="2" applyNumberFormat="1" applyFont="1" applyFill="1" applyBorder="1" applyProtection="1"/>
    <xf numFmtId="171" fontId="3" fillId="0" borderId="0" xfId="2" applyNumberFormat="1" applyFont="1" applyFill="1" applyBorder="1"/>
    <xf numFmtId="10" fontId="3" fillId="0" borderId="0" xfId="3" applyNumberFormat="1" applyFont="1" applyFill="1" applyBorder="1"/>
    <xf numFmtId="171" fontId="11" fillId="0" borderId="0" xfId="2" applyNumberFormat="1" applyFont="1" applyFill="1"/>
    <xf numFmtId="171" fontId="9" fillId="0" borderId="3" xfId="2" applyNumberFormat="1" applyFont="1" applyFill="1" applyBorder="1"/>
    <xf numFmtId="171" fontId="11" fillId="0" borderId="3" xfId="2" applyNumberFormat="1" applyFont="1" applyFill="1" applyBorder="1"/>
    <xf numFmtId="171" fontId="3" fillId="0" borderId="5" xfId="2" applyNumberFormat="1" applyFont="1" applyFill="1" applyBorder="1"/>
    <xf numFmtId="10" fontId="3" fillId="0" borderId="10" xfId="3" applyNumberFormat="1" applyFont="1" applyFill="1" applyBorder="1"/>
    <xf numFmtId="43" fontId="9" fillId="0" borderId="0" xfId="1" applyFont="1" applyFill="1" applyBorder="1"/>
    <xf numFmtId="43" fontId="1" fillId="0" borderId="0" xfId="3" applyNumberFormat="1" applyFont="1" applyFill="1"/>
    <xf numFmtId="168" fontId="3" fillId="0" borderId="0" xfId="3" applyNumberFormat="1" applyFont="1" applyFill="1" applyProtection="1"/>
    <xf numFmtId="43" fontId="9" fillId="0" borderId="3" xfId="1" applyFont="1" applyFill="1" applyBorder="1"/>
    <xf numFmtId="10" fontId="3" fillId="0" borderId="0" xfId="3" applyNumberFormat="1" applyFont="1" applyFill="1" applyBorder="1" applyProtection="1"/>
    <xf numFmtId="3" fontId="3" fillId="0" borderId="0" xfId="2" applyNumberFormat="1" applyFont="1" applyFill="1" applyBorder="1" applyProtection="1"/>
    <xf numFmtId="43" fontId="3" fillId="0" borderId="0" xfId="2" applyNumberFormat="1" applyFont="1" applyFill="1" applyBorder="1" applyProtection="1"/>
    <xf numFmtId="3" fontId="3" fillId="0" borderId="3" xfId="2" applyNumberFormat="1" applyFont="1" applyFill="1" applyBorder="1" applyProtection="1"/>
    <xf numFmtId="10" fontId="3" fillId="0" borderId="3" xfId="3" applyNumberFormat="1" applyFont="1" applyFill="1" applyBorder="1" applyProtection="1"/>
    <xf numFmtId="41" fontId="3" fillId="0" borderId="3" xfId="1" applyNumberFormat="1" applyFont="1" applyFill="1" applyBorder="1" applyProtection="1"/>
    <xf numFmtId="170" fontId="9" fillId="0" borderId="0" xfId="2" applyNumberFormat="1" applyFont="1" applyFill="1"/>
    <xf numFmtId="44" fontId="21" fillId="0" borderId="0" xfId="0" applyNumberFormat="1" applyFont="1"/>
    <xf numFmtId="170" fontId="19" fillId="0" borderId="2" xfId="2" applyNumberFormat="1" applyFont="1" applyFill="1" applyBorder="1"/>
    <xf numFmtId="0" fontId="17" fillId="0" borderId="9" xfId="0" applyFont="1" applyBorder="1"/>
    <xf numFmtId="170" fontId="17" fillId="0" borderId="0" xfId="2" applyNumberFormat="1" applyFont="1" applyFill="1"/>
    <xf numFmtId="6" fontId="17" fillId="0" borderId="0" xfId="0" applyNumberFormat="1" applyFont="1"/>
    <xf numFmtId="170" fontId="19" fillId="0" borderId="0" xfId="2" applyNumberFormat="1" applyFont="1" applyFill="1" applyBorder="1"/>
    <xf numFmtId="170" fontId="17" fillId="0" borderId="13" xfId="2" applyNumberFormat="1" applyFont="1" applyBorder="1"/>
    <xf numFmtId="42" fontId="17" fillId="0" borderId="13" xfId="0" applyNumberFormat="1" applyFont="1" applyBorder="1"/>
    <xf numFmtId="41" fontId="17" fillId="0" borderId="13" xfId="0" applyNumberFormat="1" applyFont="1" applyBorder="1"/>
    <xf numFmtId="0" fontId="17" fillId="2" borderId="13" xfId="0" applyFont="1" applyFill="1" applyBorder="1"/>
    <xf numFmtId="170" fontId="17" fillId="2" borderId="13" xfId="2" applyNumberFormat="1" applyFont="1" applyFill="1" applyBorder="1"/>
    <xf numFmtId="0" fontId="17" fillId="2" borderId="14" xfId="0" applyFont="1" applyFill="1" applyBorder="1"/>
    <xf numFmtId="170" fontId="17" fillId="0" borderId="14" xfId="2" applyNumberFormat="1" applyFont="1" applyBorder="1"/>
    <xf numFmtId="41" fontId="17" fillId="0" borderId="9" xfId="0" applyNumberFormat="1" applyFont="1" applyBorder="1"/>
    <xf numFmtId="43" fontId="17" fillId="0" borderId="9" xfId="0" applyNumberFormat="1" applyFont="1" applyBorder="1"/>
    <xf numFmtId="0" fontId="17" fillId="0" borderId="15" xfId="0" applyFont="1" applyBorder="1"/>
    <xf numFmtId="170" fontId="17" fillId="0" borderId="9" xfId="2" applyNumberFormat="1" applyFont="1" applyBorder="1"/>
    <xf numFmtId="0" fontId="17" fillId="0" borderId="16" xfId="0" applyFont="1" applyBorder="1"/>
    <xf numFmtId="43" fontId="17" fillId="0" borderId="2" xfId="0" applyNumberFormat="1" applyFont="1" applyBorder="1"/>
    <xf numFmtId="0" fontId="17" fillId="2" borderId="16" xfId="0" applyFont="1" applyFill="1" applyBorder="1"/>
    <xf numFmtId="0" fontId="17" fillId="0" borderId="17" xfId="0" applyFont="1" applyBorder="1"/>
    <xf numFmtId="0" fontId="17" fillId="0" borderId="18" xfId="0" applyFont="1" applyBorder="1"/>
    <xf numFmtId="170" fontId="17" fillId="0" borderId="3" xfId="2" applyNumberFormat="1" applyFont="1" applyFill="1" applyBorder="1"/>
    <xf numFmtId="44" fontId="17" fillId="0" borderId="3" xfId="0" applyNumberFormat="1" applyFont="1" applyBorder="1"/>
    <xf numFmtId="174" fontId="17" fillId="0" borderId="0" xfId="0" applyNumberFormat="1" applyFont="1"/>
    <xf numFmtId="43" fontId="17" fillId="0" borderId="7" xfId="0" applyNumberFormat="1" applyFont="1" applyBorder="1"/>
    <xf numFmtId="4" fontId="17" fillId="0" borderId="0" xfId="2" applyNumberFormat="1" applyFont="1" applyFill="1"/>
    <xf numFmtId="4" fontId="15" fillId="0" borderId="3" xfId="2" applyNumberFormat="1" applyFont="1" applyFill="1" applyBorder="1"/>
    <xf numFmtId="44" fontId="0" fillId="0" borderId="0" xfId="2" applyFont="1" applyFill="1"/>
    <xf numFmtId="44" fontId="15" fillId="0" borderId="0" xfId="2" applyFont="1" applyFill="1"/>
    <xf numFmtId="173" fontId="17" fillId="0" borderId="1" xfId="0" applyNumberFormat="1" applyFont="1" applyBorder="1"/>
    <xf numFmtId="173" fontId="17" fillId="0" borderId="0" xfId="0" applyNumberFormat="1" applyFont="1"/>
    <xf numFmtId="170" fontId="17" fillId="0" borderId="11" xfId="2" applyNumberFormat="1" applyFont="1" applyFill="1" applyBorder="1"/>
    <xf numFmtId="0" fontId="17" fillId="0" borderId="9" xfId="0" applyFont="1" applyBorder="1" applyAlignment="1">
      <alignment wrapText="1"/>
    </xf>
    <xf numFmtId="0" fontId="17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right" wrapText="1"/>
    </xf>
    <xf numFmtId="43" fontId="17" fillId="0" borderId="3" xfId="0" applyNumberFormat="1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4" fontId="0" fillId="0" borderId="3" xfId="0" applyNumberForma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44" fontId="17" fillId="0" borderId="1" xfId="0" applyNumberFormat="1" applyFont="1" applyBorder="1" applyAlignment="1">
      <alignment wrapText="1"/>
    </xf>
    <xf numFmtId="173" fontId="17" fillId="0" borderId="1" xfId="0" applyNumberFormat="1" applyFont="1" applyBorder="1" applyAlignment="1">
      <alignment wrapText="1"/>
    </xf>
    <xf numFmtId="44" fontId="17" fillId="0" borderId="0" xfId="0" applyNumberFormat="1" applyFont="1" applyAlignment="1">
      <alignment wrapText="1"/>
    </xf>
    <xf numFmtId="0" fontId="17" fillId="0" borderId="0" xfId="0" applyFont="1" applyAlignment="1">
      <alignment wrapText="1"/>
    </xf>
    <xf numFmtId="44" fontId="17" fillId="0" borderId="3" xfId="0" applyNumberFormat="1" applyFont="1" applyBorder="1" applyAlignment="1">
      <alignment horizontal="center" wrapText="1"/>
    </xf>
    <xf numFmtId="43" fontId="17" fillId="0" borderId="1" xfId="0" applyNumberFormat="1" applyFont="1" applyBorder="1" applyAlignment="1">
      <alignment wrapText="1"/>
    </xf>
    <xf numFmtId="170" fontId="17" fillId="0" borderId="19" xfId="2" applyNumberFormat="1" applyFont="1" applyBorder="1"/>
    <xf numFmtId="0" fontId="17" fillId="0" borderId="19" xfId="0" applyFont="1" applyBorder="1"/>
    <xf numFmtId="43" fontId="17" fillId="0" borderId="19" xfId="0" applyNumberFormat="1" applyFont="1" applyBorder="1"/>
    <xf numFmtId="42" fontId="17" fillId="0" borderId="19" xfId="0" applyNumberFormat="1" applyFont="1" applyBorder="1"/>
    <xf numFmtId="41" fontId="17" fillId="0" borderId="19" xfId="0" applyNumberFormat="1" applyFont="1" applyBorder="1"/>
    <xf numFmtId="170" fontId="17" fillId="2" borderId="19" xfId="2" applyNumberFormat="1" applyFont="1" applyFill="1" applyBorder="1"/>
    <xf numFmtId="0" fontId="17" fillId="2" borderId="19" xfId="0" applyFont="1" applyFill="1" applyBorder="1"/>
    <xf numFmtId="43" fontId="17" fillId="2" borderId="19" xfId="0" applyNumberFormat="1" applyFont="1" applyFill="1" applyBorder="1"/>
    <xf numFmtId="43" fontId="17" fillId="0" borderId="19" xfId="1" applyFont="1" applyBorder="1"/>
    <xf numFmtId="170" fontId="17" fillId="0" borderId="20" xfId="2" applyNumberFormat="1" applyFont="1" applyBorder="1"/>
    <xf numFmtId="41" fontId="17" fillId="0" borderId="20" xfId="0" applyNumberFormat="1" applyFont="1" applyBorder="1"/>
    <xf numFmtId="170" fontId="17" fillId="2" borderId="20" xfId="2" applyNumberFormat="1" applyFont="1" applyFill="1" applyBorder="1"/>
    <xf numFmtId="42" fontId="17" fillId="0" borderId="20" xfId="0" applyNumberFormat="1" applyFont="1" applyBorder="1"/>
    <xf numFmtId="170" fontId="17" fillId="0" borderId="21" xfId="2" applyNumberFormat="1" applyFont="1" applyBorder="1"/>
    <xf numFmtId="0" fontId="17" fillId="0" borderId="22" xfId="0" applyFont="1" applyBorder="1"/>
    <xf numFmtId="0" fontId="22" fillId="0" borderId="0" xfId="0" applyFont="1"/>
    <xf numFmtId="164" fontId="1" fillId="0" borderId="0" xfId="2" applyNumberFormat="1" applyFont="1" applyFill="1" applyBorder="1" applyAlignment="1" applyProtection="1">
      <alignment horizontal="center"/>
    </xf>
    <xf numFmtId="164" fontId="1" fillId="0" borderId="1" xfId="2" applyNumberFormat="1" applyFont="1" applyFill="1" applyBorder="1" applyAlignment="1" applyProtection="1">
      <alignment horizontal="center"/>
    </xf>
    <xf numFmtId="43" fontId="3" fillId="0" borderId="2" xfId="2" applyNumberFormat="1" applyFont="1" applyFill="1" applyBorder="1" applyAlignment="1" applyProtection="1">
      <alignment horizontal="center"/>
    </xf>
    <xf numFmtId="43" fontId="5" fillId="0" borderId="2" xfId="2" applyNumberFormat="1" applyFont="1" applyFill="1" applyBorder="1" applyAlignment="1" applyProtection="1">
      <alignment horizontal="center"/>
    </xf>
    <xf numFmtId="43" fontId="3" fillId="0" borderId="4" xfId="2" applyNumberFormat="1" applyFont="1" applyFill="1" applyBorder="1" applyProtection="1"/>
    <xf numFmtId="43" fontId="9" fillId="0" borderId="2" xfId="0" applyNumberFormat="1" applyFont="1" applyBorder="1"/>
    <xf numFmtId="43" fontId="3" fillId="0" borderId="2" xfId="2" applyNumberFormat="1" applyFont="1" applyFill="1" applyBorder="1" applyProtection="1"/>
    <xf numFmtId="43" fontId="9" fillId="0" borderId="4" xfId="0" applyNumberFormat="1" applyFont="1" applyBorder="1"/>
    <xf numFmtId="43" fontId="3" fillId="0" borderId="6" xfId="0" applyNumberFormat="1" applyFont="1" applyBorder="1"/>
    <xf numFmtId="43" fontId="9" fillId="0" borderId="2" xfId="1" applyNumberFormat="1" applyFont="1" applyFill="1" applyBorder="1"/>
    <xf numFmtId="43" fontId="9" fillId="0" borderId="4" xfId="1" applyNumberFormat="1" applyFont="1" applyFill="1" applyBorder="1"/>
    <xf numFmtId="43" fontId="11" fillId="0" borderId="2" xfId="0" applyNumberFormat="1" applyFont="1" applyBorder="1"/>
    <xf numFmtId="43" fontId="9" fillId="0" borderId="0" xfId="2" applyNumberFormat="1" applyFont="1" applyFill="1"/>
    <xf numFmtId="43" fontId="0" fillId="0" borderId="2" xfId="0" applyNumberFormat="1" applyBorder="1"/>
    <xf numFmtId="43" fontId="18" fillId="0" borderId="8" xfId="0" applyNumberFormat="1" applyFont="1" applyBorder="1"/>
    <xf numFmtId="43" fontId="19" fillId="0" borderId="2" xfId="2" applyNumberFormat="1" applyFont="1" applyFill="1" applyBorder="1"/>
    <xf numFmtId="0" fontId="0" fillId="0" borderId="2" xfId="0" applyNumberFormat="1" applyBorder="1"/>
    <xf numFmtId="0" fontId="0" fillId="0" borderId="0" xfId="0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ocny.local\TownShares\Folder%20Redirects\JMullen\Downloads\2024TownofCorningPreliminaryBudget%20john.xlsx" TargetMode="External"/><Relationship Id="rId1" Type="http://schemas.openxmlformats.org/officeDocument/2006/relationships/externalLinkPath" Target="/Folder%20Redirects/JMullen/Downloads/2024TownofCorningPreliminaryBudget%20joh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 Preliminary Budget"/>
      <sheetName val="SUMMARY"/>
      <sheetName val="A"/>
      <sheetName val="B"/>
      <sheetName val="DA"/>
      <sheetName val="DB"/>
      <sheetName val="SL1"/>
      <sheetName val="SL2"/>
      <sheetName val="SL3"/>
      <sheetName val="SL4"/>
      <sheetName val="SL5"/>
      <sheetName val="SW1"/>
      <sheetName val="SW2"/>
      <sheetName val="SW3"/>
      <sheetName val="SW4"/>
      <sheetName val="SW5"/>
      <sheetName val="SW6"/>
      <sheetName val="SW7"/>
      <sheetName val="SW8"/>
      <sheetName val="personal services"/>
      <sheetName val="personal service multiple lin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C5">
            <v>16796</v>
          </cell>
        </row>
        <row r="6">
          <cell r="C6">
            <v>22000</v>
          </cell>
        </row>
        <row r="7">
          <cell r="C7">
            <v>22000</v>
          </cell>
        </row>
        <row r="8">
          <cell r="C8">
            <v>40000</v>
          </cell>
        </row>
        <row r="9">
          <cell r="C9">
            <v>20000</v>
          </cell>
        </row>
        <row r="10">
          <cell r="C10">
            <v>12544</v>
          </cell>
        </row>
        <row r="12">
          <cell r="C12">
            <v>34817</v>
          </cell>
        </row>
        <row r="14">
          <cell r="C14">
            <v>37080</v>
          </cell>
        </row>
        <row r="15">
          <cell r="C15">
            <v>3500</v>
          </cell>
        </row>
        <row r="16">
          <cell r="C16">
            <v>37927</v>
          </cell>
        </row>
        <row r="17">
          <cell r="C17">
            <v>9953</v>
          </cell>
        </row>
        <row r="18">
          <cell r="C18">
            <v>38516</v>
          </cell>
        </row>
        <row r="19">
          <cell r="C19">
            <v>17160</v>
          </cell>
        </row>
        <row r="20">
          <cell r="C20">
            <v>128346</v>
          </cell>
        </row>
        <row r="21">
          <cell r="C21">
            <v>2000</v>
          </cell>
        </row>
        <row r="22">
          <cell r="C22">
            <v>1035</v>
          </cell>
        </row>
        <row r="23">
          <cell r="C23">
            <v>0</v>
          </cell>
        </row>
        <row r="24">
          <cell r="C24">
            <v>73000</v>
          </cell>
        </row>
        <row r="25">
          <cell r="C25">
            <v>2200</v>
          </cell>
        </row>
        <row r="26">
          <cell r="C26">
            <v>0</v>
          </cell>
        </row>
        <row r="27">
          <cell r="C27">
            <v>53303</v>
          </cell>
        </row>
        <row r="28">
          <cell r="C28">
            <v>0</v>
          </cell>
        </row>
        <row r="29">
          <cell r="C29">
            <v>5900</v>
          </cell>
        </row>
        <row r="30">
          <cell r="C30">
            <v>1040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165250</v>
          </cell>
        </row>
        <row r="34">
          <cell r="C34">
            <v>5123</v>
          </cell>
        </row>
        <row r="35">
          <cell r="C35">
            <v>94600</v>
          </cell>
        </row>
        <row r="36">
          <cell r="C36">
            <v>1250</v>
          </cell>
        </row>
        <row r="37">
          <cell r="C37">
            <v>8000</v>
          </cell>
        </row>
        <row r="38">
          <cell r="C38">
            <v>66000</v>
          </cell>
        </row>
        <row r="39">
          <cell r="C39">
            <v>30000</v>
          </cell>
        </row>
        <row r="40">
          <cell r="C40">
            <v>2500</v>
          </cell>
        </row>
        <row r="41">
          <cell r="C41">
            <v>2000</v>
          </cell>
        </row>
        <row r="42">
          <cell r="C42">
            <v>1650</v>
          </cell>
        </row>
        <row r="43">
          <cell r="C43">
            <v>627</v>
          </cell>
        </row>
        <row r="44">
          <cell r="C44">
            <v>785</v>
          </cell>
        </row>
        <row r="45">
          <cell r="C45">
            <v>10000</v>
          </cell>
        </row>
        <row r="46">
          <cell r="C46">
            <v>3250</v>
          </cell>
        </row>
        <row r="47">
          <cell r="C47">
            <v>13500</v>
          </cell>
        </row>
        <row r="48">
          <cell r="C48">
            <v>17500</v>
          </cell>
        </row>
        <row r="49">
          <cell r="C49">
            <v>50</v>
          </cell>
        </row>
      </sheetData>
      <sheetData sheetId="2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enn Mullen" id="{7975EB20-43EA-4AE4-BF09-F18F131086A4}" userId="S-1-5-21-2235758370-2076253839-996950621-2628" providerId="AD"/>
  <person displayName="Town of Corning Supervisor" id="{EC250FB5-20C9-49D3-BF66-ED2E84ED4510}" userId="S::supervisor@townofcorningny.org::412c674d-b103-4f8b-9261-9a2abcdea3c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6" dT="2024-08-16T21:16:27.09" personId="{EC250FB5-20C9-49D3-BF66-ED2E84ED4510}" id="{A1662E2F-8E2E-4C17-B5ED-9FA259F5657F}">
    <text xml:space="preserve">Current Rates received from Wendy Jordan 8/16/2024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30" dT="2024-08-15T21:38:48.90" personId="{7975EB20-43EA-4AE4-BF09-F18F131086A4}" id="{A8867D00-895C-4EC4-9867-4BBC751C6A67}">
    <text xml:space="preserve">All Personnel Budgeted to One Line
</text>
  </threadedComment>
  <threadedComment ref="H31" dT="2024-08-15T21:39:32.66" personId="{7975EB20-43EA-4AE4-BF09-F18F131086A4}" id="{6680948E-19DE-4D29-9460-DD81F3903B48}">
    <text xml:space="preserve">All Overtime budgeted to one line.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1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G14"/>
  <sheetViews>
    <sheetView topLeftCell="A7" workbookViewId="0">
      <selection activeCell="G11" sqref="G11"/>
    </sheetView>
  </sheetViews>
  <sheetFormatPr defaultRowHeight="14.5" x14ac:dyDescent="0.35"/>
  <cols>
    <col min="6" max="6" width="9.7265625" bestFit="1" customWidth="1"/>
  </cols>
  <sheetData>
    <row r="3" spans="4:7" x14ac:dyDescent="0.35">
      <c r="D3" t="s">
        <v>748</v>
      </c>
    </row>
    <row r="6" spans="4:7" x14ac:dyDescent="0.35">
      <c r="D6" t="s">
        <v>0</v>
      </c>
      <c r="F6" s="89"/>
    </row>
    <row r="10" spans="4:7" x14ac:dyDescent="0.35">
      <c r="D10" t="s">
        <v>1</v>
      </c>
      <c r="G10" t="s">
        <v>755</v>
      </c>
    </row>
    <row r="12" spans="4:7" x14ac:dyDescent="0.35">
      <c r="D12" t="s">
        <v>2</v>
      </c>
    </row>
    <row r="14" spans="4:7" x14ac:dyDescent="0.35">
      <c r="D14" t="s">
        <v>3</v>
      </c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2" sqref="I12"/>
    </sheetView>
  </sheetViews>
  <sheetFormatPr defaultRowHeight="14.5" x14ac:dyDescent="0.35"/>
  <cols>
    <col min="1" max="1" width="17.7265625" customWidth="1"/>
    <col min="2" max="2" width="46.54296875" customWidth="1"/>
    <col min="3" max="4" width="20.7265625" hidden="1" customWidth="1"/>
    <col min="5" max="5" width="17" customWidth="1"/>
    <col min="6" max="6" width="18" customWidth="1"/>
    <col min="7" max="7" width="15.7265625" customWidth="1"/>
    <col min="8" max="8" width="20.7265625" customWidth="1"/>
    <col min="9" max="9" width="21.453125" customWidth="1"/>
  </cols>
  <sheetData>
    <row r="1" spans="1:9" s="197" customFormat="1" ht="33.75" customHeight="1" x14ac:dyDescent="0.35">
      <c r="A1" s="197" t="s">
        <v>56</v>
      </c>
      <c r="B1" s="198" t="s">
        <v>57</v>
      </c>
      <c r="C1" s="198" t="s">
        <v>489</v>
      </c>
      <c r="D1" s="198" t="s">
        <v>490</v>
      </c>
      <c r="E1" s="198" t="s">
        <v>491</v>
      </c>
      <c r="F1" s="198" t="s">
        <v>492</v>
      </c>
      <c r="G1" s="198" t="s">
        <v>62</v>
      </c>
      <c r="H1" s="198" t="s">
        <v>63</v>
      </c>
      <c r="I1" s="197" t="s">
        <v>751</v>
      </c>
    </row>
    <row r="2" spans="1:9" x14ac:dyDescent="0.35">
      <c r="A2" t="s">
        <v>8</v>
      </c>
    </row>
    <row r="3" spans="1:9" x14ac:dyDescent="0.35">
      <c r="A3" t="s">
        <v>493</v>
      </c>
      <c r="B3" t="s">
        <v>193</v>
      </c>
      <c r="C3" s="52">
        <v>1804</v>
      </c>
      <c r="D3" s="52">
        <v>2072</v>
      </c>
      <c r="E3" s="52">
        <v>1670</v>
      </c>
      <c r="F3" s="60">
        <v>2500</v>
      </c>
      <c r="G3" s="60">
        <v>1392</v>
      </c>
      <c r="H3" s="60">
        <v>2000</v>
      </c>
      <c r="I3" s="188">
        <v>1600</v>
      </c>
    </row>
    <row r="4" spans="1:9" s="33" customFormat="1" ht="15" thickBot="1" x14ac:dyDescent="0.4">
      <c r="A4" s="33" t="s">
        <v>227</v>
      </c>
      <c r="C4" s="50">
        <f t="shared" ref="C4" si="0">SUM(C3)</f>
        <v>1804</v>
      </c>
      <c r="D4" s="50">
        <f t="shared" ref="D4:F4" si="1">SUM(D3)</f>
        <v>2072</v>
      </c>
      <c r="E4" s="50">
        <f t="shared" si="1"/>
        <v>1670</v>
      </c>
      <c r="F4" s="50">
        <f t="shared" si="1"/>
        <v>2500</v>
      </c>
      <c r="G4" s="50">
        <f t="shared" ref="G4:H4" si="2">SUM(G3)</f>
        <v>1392</v>
      </c>
      <c r="H4" s="50">
        <f t="shared" si="2"/>
        <v>2000</v>
      </c>
      <c r="I4" s="104">
        <v>1600</v>
      </c>
    </row>
    <row r="5" spans="1:9" x14ac:dyDescent="0.35">
      <c r="A5" t="s">
        <v>18</v>
      </c>
      <c r="C5" s="52"/>
      <c r="D5" s="52"/>
      <c r="E5" s="52"/>
      <c r="F5" s="52"/>
      <c r="G5" s="52"/>
      <c r="H5" s="52"/>
      <c r="I5" s="57"/>
    </row>
    <row r="6" spans="1:9" x14ac:dyDescent="0.35">
      <c r="A6" t="s">
        <v>494</v>
      </c>
      <c r="B6" t="s">
        <v>247</v>
      </c>
      <c r="C6" s="52">
        <v>2</v>
      </c>
      <c r="D6" s="52">
        <v>2</v>
      </c>
      <c r="E6" s="52">
        <v>2</v>
      </c>
      <c r="F6" s="52">
        <v>0</v>
      </c>
      <c r="G6" s="52">
        <v>105</v>
      </c>
      <c r="H6" s="52">
        <v>0</v>
      </c>
      <c r="I6" s="57"/>
    </row>
    <row r="7" spans="1:9" s="33" customFormat="1" ht="15" thickBot="1" x14ac:dyDescent="0.4">
      <c r="A7" s="33" t="s">
        <v>291</v>
      </c>
      <c r="C7" s="50">
        <f t="shared" ref="C7" si="3">SUM(C6)</f>
        <v>2</v>
      </c>
      <c r="D7" s="50">
        <f t="shared" ref="D7:F7" si="4">SUM(D6)</f>
        <v>2</v>
      </c>
      <c r="E7" s="50">
        <f t="shared" si="4"/>
        <v>2</v>
      </c>
      <c r="F7" s="50">
        <f t="shared" si="4"/>
        <v>0</v>
      </c>
      <c r="G7" s="50">
        <f t="shared" ref="G7:H7" si="5">SUM(G6)</f>
        <v>105</v>
      </c>
      <c r="H7" s="50">
        <f t="shared" si="5"/>
        <v>0</v>
      </c>
      <c r="I7" s="104"/>
    </row>
    <row r="8" spans="1:9" x14ac:dyDescent="0.35">
      <c r="C8" s="52"/>
      <c r="D8" s="52"/>
      <c r="E8" s="52"/>
      <c r="F8" s="52"/>
      <c r="G8" s="52"/>
      <c r="H8" s="52"/>
      <c r="I8" s="57"/>
    </row>
    <row r="9" spans="1:9" s="33" customFormat="1" ht="15" thickBot="1" x14ac:dyDescent="0.4">
      <c r="A9" s="33" t="s">
        <v>5</v>
      </c>
      <c r="B9" s="33" t="s">
        <v>292</v>
      </c>
      <c r="C9" s="50"/>
      <c r="D9" s="50"/>
      <c r="E9" s="50"/>
      <c r="F9" s="61">
        <v>0</v>
      </c>
      <c r="G9" s="61">
        <v>0</v>
      </c>
      <c r="H9" s="61">
        <v>0</v>
      </c>
      <c r="I9" s="104"/>
    </row>
    <row r="10" spans="1:9" x14ac:dyDescent="0.35">
      <c r="C10" s="52"/>
      <c r="D10" s="52"/>
      <c r="E10" s="52"/>
      <c r="F10" s="60"/>
      <c r="G10" s="60"/>
      <c r="H10" s="60"/>
      <c r="I10" s="57"/>
    </row>
    <row r="11" spans="1:9" s="33" customFormat="1" ht="15" thickBot="1" x14ac:dyDescent="0.4">
      <c r="A11" s="33" t="s">
        <v>495</v>
      </c>
      <c r="B11" s="33" t="s">
        <v>294</v>
      </c>
      <c r="C11" s="50">
        <v>2100</v>
      </c>
      <c r="D11" s="50">
        <v>2500</v>
      </c>
      <c r="E11" s="50">
        <v>2500</v>
      </c>
      <c r="F11" s="61">
        <f>SUM(F4-F7-F9)</f>
        <v>2500</v>
      </c>
      <c r="G11" s="61">
        <v>2500</v>
      </c>
      <c r="H11" s="61">
        <f>SUM(H4-H7-H9)</f>
        <v>2000</v>
      </c>
      <c r="I11" s="104">
        <v>1600</v>
      </c>
    </row>
    <row r="12" spans="1:9" x14ac:dyDescent="0.35">
      <c r="F12" s="52"/>
      <c r="G12" s="52"/>
      <c r="H12" s="52"/>
    </row>
    <row r="13" spans="1:9" x14ac:dyDescent="0.35">
      <c r="B13" t="s">
        <v>295</v>
      </c>
      <c r="C13" s="52">
        <f t="shared" ref="C13:H13" si="6">SUM(C7+C9+C11)</f>
        <v>2102</v>
      </c>
      <c r="D13" s="52">
        <f t="shared" ref="D13:F13" si="7">SUM(D7+D9+D11)</f>
        <v>2502</v>
      </c>
      <c r="E13" s="52">
        <f t="shared" si="7"/>
        <v>2502</v>
      </c>
      <c r="F13" s="52">
        <f t="shared" si="7"/>
        <v>2500</v>
      </c>
      <c r="G13" s="52">
        <f t="shared" ref="G13" si="8">SUM(G7+G9+G11)</f>
        <v>2605</v>
      </c>
      <c r="H13" s="52">
        <f t="shared" si="6"/>
        <v>2000</v>
      </c>
    </row>
    <row r="14" spans="1:9" x14ac:dyDescent="0.35">
      <c r="F14" s="52"/>
      <c r="G14" s="52"/>
      <c r="H14" s="52"/>
    </row>
    <row r="15" spans="1:9" x14ac:dyDescent="0.35">
      <c r="B15" t="s">
        <v>296</v>
      </c>
      <c r="C15" s="52">
        <f t="shared" ref="C15:H15" si="9">SUM(C13-C4)</f>
        <v>298</v>
      </c>
      <c r="D15" s="52">
        <f t="shared" ref="D15:G15" si="10">SUM(D13-D4)</f>
        <v>430</v>
      </c>
      <c r="E15" s="52">
        <f t="shared" si="10"/>
        <v>832</v>
      </c>
      <c r="F15" s="52">
        <f t="shared" si="10"/>
        <v>0</v>
      </c>
      <c r="G15" s="52">
        <f t="shared" si="10"/>
        <v>1213</v>
      </c>
      <c r="H15" s="52">
        <f t="shared" si="9"/>
        <v>0</v>
      </c>
    </row>
    <row r="18" spans="1:2" ht="48.75" customHeight="1" x14ac:dyDescent="0.35">
      <c r="A18" s="106" t="s">
        <v>481</v>
      </c>
      <c r="B18" s="107">
        <v>3078</v>
      </c>
    </row>
  </sheetData>
  <pageMargins left="0.7" right="0.7" top="0.75" bottom="0.75" header="0.3" footer="0.3"/>
  <pageSetup scale="77" fitToHeight="0" orientation="landscape" r:id="rId1"/>
  <headerFooter>
    <oddFooter>&amp;CPage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RowHeight="14.5" x14ac:dyDescent="0.35"/>
  <cols>
    <col min="1" max="1" width="17.7265625" customWidth="1"/>
    <col min="2" max="2" width="46.1796875" customWidth="1"/>
    <col min="3" max="4" width="20.7265625" hidden="1" customWidth="1"/>
    <col min="5" max="5" width="18.453125" customWidth="1"/>
    <col min="6" max="6" width="17.26953125" customWidth="1"/>
    <col min="7" max="7" width="18" customWidth="1"/>
    <col min="8" max="8" width="17.26953125" customWidth="1"/>
    <col min="9" max="9" width="21" customWidth="1"/>
  </cols>
  <sheetData>
    <row r="1" spans="1:9" s="197" customFormat="1" ht="29" x14ac:dyDescent="0.35">
      <c r="A1" s="197" t="s">
        <v>56</v>
      </c>
      <c r="B1" s="198" t="s">
        <v>57</v>
      </c>
      <c r="C1" s="198" t="s">
        <v>489</v>
      </c>
      <c r="D1" s="198" t="s">
        <v>490</v>
      </c>
      <c r="E1" s="198" t="s">
        <v>491</v>
      </c>
      <c r="F1" s="198" t="s">
        <v>61</v>
      </c>
      <c r="G1" s="198" t="s">
        <v>62</v>
      </c>
      <c r="H1" s="198" t="s">
        <v>63</v>
      </c>
      <c r="I1" s="197" t="s">
        <v>750</v>
      </c>
    </row>
    <row r="2" spans="1:9" x14ac:dyDescent="0.35">
      <c r="A2" t="s">
        <v>8</v>
      </c>
    </row>
    <row r="3" spans="1:9" x14ac:dyDescent="0.35">
      <c r="A3" t="s">
        <v>496</v>
      </c>
      <c r="B3" t="s">
        <v>193</v>
      </c>
      <c r="C3" s="52">
        <v>822</v>
      </c>
      <c r="D3" s="52">
        <v>896</v>
      </c>
      <c r="E3" s="52">
        <v>1156</v>
      </c>
      <c r="F3" s="52">
        <v>1200</v>
      </c>
      <c r="G3" s="52">
        <v>685</v>
      </c>
      <c r="H3" s="60">
        <v>1000</v>
      </c>
      <c r="I3" s="105">
        <v>1000</v>
      </c>
    </row>
    <row r="4" spans="1:9" s="33" customFormat="1" ht="15" thickBot="1" x14ac:dyDescent="0.4">
      <c r="A4" s="33" t="s">
        <v>227</v>
      </c>
      <c r="C4" s="50">
        <f t="shared" ref="C4" si="0">SUM(C3)</f>
        <v>822</v>
      </c>
      <c r="D4" s="50">
        <f t="shared" ref="D4:F4" si="1">SUM(D3)</f>
        <v>896</v>
      </c>
      <c r="E4" s="50">
        <f t="shared" si="1"/>
        <v>1156</v>
      </c>
      <c r="F4" s="50">
        <f t="shared" si="1"/>
        <v>1200</v>
      </c>
      <c r="G4" s="50">
        <f t="shared" ref="G4:H4" si="2">SUM(G3)</f>
        <v>685</v>
      </c>
      <c r="H4" s="50">
        <f t="shared" si="2"/>
        <v>1000</v>
      </c>
      <c r="I4" s="104">
        <v>1000</v>
      </c>
    </row>
    <row r="5" spans="1:9" x14ac:dyDescent="0.35">
      <c r="A5" t="s">
        <v>18</v>
      </c>
      <c r="C5" s="52"/>
      <c r="D5" s="52"/>
      <c r="E5" s="52"/>
      <c r="F5" s="52"/>
      <c r="G5" s="52"/>
      <c r="H5" s="52"/>
      <c r="I5" s="57"/>
    </row>
    <row r="6" spans="1:9" x14ac:dyDescent="0.35">
      <c r="A6" t="s">
        <v>497</v>
      </c>
      <c r="B6" t="s">
        <v>247</v>
      </c>
      <c r="C6" s="52">
        <v>2</v>
      </c>
      <c r="D6" s="52">
        <v>2</v>
      </c>
      <c r="E6" s="52">
        <v>2</v>
      </c>
      <c r="F6" s="52">
        <v>0</v>
      </c>
      <c r="G6" s="52">
        <v>64</v>
      </c>
      <c r="H6" s="52">
        <v>0</v>
      </c>
      <c r="I6" s="57"/>
    </row>
    <row r="7" spans="1:9" s="33" customFormat="1" ht="15" thickBot="1" x14ac:dyDescent="0.4">
      <c r="A7" s="33" t="s">
        <v>291</v>
      </c>
      <c r="C7" s="50">
        <f t="shared" ref="C7" si="3">SUM(C6)</f>
        <v>2</v>
      </c>
      <c r="D7" s="50">
        <f t="shared" ref="D7" si="4">SUM(D6)</f>
        <v>2</v>
      </c>
      <c r="E7" s="50"/>
      <c r="F7" s="50">
        <f t="shared" ref="F7" si="5">SUM(F6)</f>
        <v>0</v>
      </c>
      <c r="G7" s="50">
        <f t="shared" ref="G7:H7" si="6">SUM(G6)</f>
        <v>64</v>
      </c>
      <c r="H7" s="50">
        <f t="shared" si="6"/>
        <v>0</v>
      </c>
      <c r="I7" s="104"/>
    </row>
    <row r="8" spans="1:9" x14ac:dyDescent="0.35">
      <c r="C8" s="52"/>
      <c r="D8" s="52"/>
      <c r="E8" s="52"/>
      <c r="F8" s="52"/>
      <c r="G8" s="52"/>
      <c r="H8" s="52"/>
      <c r="I8" s="57"/>
    </row>
    <row r="9" spans="1:9" s="33" customFormat="1" ht="15" thickBot="1" x14ac:dyDescent="0.4">
      <c r="A9" s="33" t="s">
        <v>5</v>
      </c>
      <c r="B9" s="33" t="s">
        <v>292</v>
      </c>
      <c r="C9" s="50"/>
      <c r="D9" s="50"/>
      <c r="E9" s="50"/>
      <c r="F9" s="50">
        <v>0</v>
      </c>
      <c r="G9" s="50">
        <v>0</v>
      </c>
      <c r="H9" s="50">
        <v>0</v>
      </c>
      <c r="I9" s="104"/>
    </row>
    <row r="10" spans="1:9" x14ac:dyDescent="0.35">
      <c r="C10" s="52"/>
      <c r="D10" s="52"/>
      <c r="E10" s="52"/>
      <c r="F10" s="52"/>
      <c r="G10" s="52"/>
      <c r="H10" s="52"/>
      <c r="I10" s="57"/>
    </row>
    <row r="11" spans="1:9" s="33" customFormat="1" ht="15" thickBot="1" x14ac:dyDescent="0.4">
      <c r="A11" s="33" t="s">
        <v>498</v>
      </c>
      <c r="B11" s="33" t="s">
        <v>294</v>
      </c>
      <c r="C11" s="50">
        <v>1000</v>
      </c>
      <c r="D11" s="50">
        <v>1200</v>
      </c>
      <c r="E11" s="50">
        <v>1200</v>
      </c>
      <c r="F11" s="50">
        <f>SUM(F4-F7-F9)</f>
        <v>1200</v>
      </c>
      <c r="G11" s="50">
        <v>1200</v>
      </c>
      <c r="H11" s="50">
        <f>SUM(H4-H7-H9)</f>
        <v>1000</v>
      </c>
      <c r="I11" s="104">
        <v>1000</v>
      </c>
    </row>
    <row r="12" spans="1:9" x14ac:dyDescent="0.35">
      <c r="F12" s="52"/>
      <c r="G12" s="52"/>
      <c r="H12" s="52"/>
    </row>
    <row r="13" spans="1:9" x14ac:dyDescent="0.35">
      <c r="B13" t="s">
        <v>295</v>
      </c>
      <c r="C13" s="52">
        <f t="shared" ref="C13:F13" si="7">SUM(C7+C9+C11)</f>
        <v>1002</v>
      </c>
      <c r="D13" s="52">
        <f t="shared" si="7"/>
        <v>1202</v>
      </c>
      <c r="E13" s="52">
        <f t="shared" si="7"/>
        <v>1200</v>
      </c>
      <c r="F13" s="52">
        <f t="shared" si="7"/>
        <v>1200</v>
      </c>
      <c r="G13" s="52">
        <f t="shared" ref="G13" si="8">SUM(G7+G9+G11)</f>
        <v>1264</v>
      </c>
      <c r="H13" s="52">
        <f t="shared" ref="H13" si="9">SUM(H7+H9+H11)</f>
        <v>1000</v>
      </c>
    </row>
    <row r="14" spans="1:9" x14ac:dyDescent="0.35">
      <c r="F14" s="52"/>
      <c r="G14" s="52"/>
      <c r="H14" s="52"/>
    </row>
    <row r="15" spans="1:9" x14ac:dyDescent="0.35">
      <c r="B15" t="s">
        <v>296</v>
      </c>
      <c r="C15" s="52">
        <f t="shared" ref="C15:E15" si="10">SUM(C13-C4)</f>
        <v>180</v>
      </c>
      <c r="D15" s="52">
        <f t="shared" si="10"/>
        <v>306</v>
      </c>
      <c r="E15" s="52">
        <f t="shared" si="10"/>
        <v>44</v>
      </c>
      <c r="F15" s="52">
        <f t="shared" ref="F15" si="11">SUM(F13-F4)</f>
        <v>0</v>
      </c>
      <c r="G15" s="52">
        <f t="shared" ref="G15" si="12">SUM(G13-G4)</f>
        <v>579</v>
      </c>
      <c r="H15" s="52">
        <f t="shared" ref="H15" si="13">SUM(H13-H4)</f>
        <v>0</v>
      </c>
    </row>
    <row r="18" spans="1:2" ht="43.5" x14ac:dyDescent="0.35">
      <c r="A18" s="106" t="s">
        <v>481</v>
      </c>
      <c r="B18" s="107">
        <v>1769.61</v>
      </c>
    </row>
  </sheetData>
  <pageMargins left="0.7" right="0.7" top="0.75" bottom="0.75" header="0.3" footer="0.3"/>
  <pageSetup scale="78" fitToHeight="0" orientation="landscape" r:id="rId1"/>
  <headerFooter>
    <oddFooter>&amp;CPage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31"/>
  <sheetViews>
    <sheetView zoomScale="120" zoomScaleNormal="120" workbookViewId="0">
      <pane xSplit="2" ySplit="1" topLeftCell="G5" activePane="bottomRight" state="frozen"/>
      <selection pane="topRight" activeCell="C1" sqref="C1"/>
      <selection pane="bottomLeft" activeCell="A2" sqref="A2"/>
      <selection pane="bottomRight" activeCell="I16" sqref="I16"/>
    </sheetView>
  </sheetViews>
  <sheetFormatPr defaultColWidth="9.1796875" defaultRowHeight="14.5" x14ac:dyDescent="0.35"/>
  <cols>
    <col min="1" max="1" width="17.7265625" style="58" customWidth="1"/>
    <col min="2" max="2" width="46.6328125" style="58" bestFit="1" customWidth="1"/>
    <col min="3" max="4" width="20.7265625" style="58" hidden="1" customWidth="1"/>
    <col min="5" max="5" width="17.7265625" style="58" customWidth="1"/>
    <col min="6" max="7" width="17.1796875" style="58" customWidth="1"/>
    <col min="8" max="8" width="18" style="58" customWidth="1"/>
    <col min="9" max="9" width="13.453125" style="80" customWidth="1"/>
    <col min="10" max="16384" width="9.1796875" style="58"/>
  </cols>
  <sheetData>
    <row r="1" spans="1:9" s="200" customFormat="1" ht="29" x14ac:dyDescent="0.35">
      <c r="A1" s="200" t="s">
        <v>56</v>
      </c>
      <c r="B1" s="201" t="s">
        <v>57</v>
      </c>
      <c r="C1" s="193" t="s">
        <v>489</v>
      </c>
      <c r="D1" s="193" t="s">
        <v>490</v>
      </c>
      <c r="E1" s="193" t="s">
        <v>491</v>
      </c>
      <c r="F1" s="193" t="s">
        <v>61</v>
      </c>
      <c r="G1" s="193" t="s">
        <v>62</v>
      </c>
      <c r="H1" s="193" t="s">
        <v>63</v>
      </c>
      <c r="I1" s="202" t="s">
        <v>750</v>
      </c>
    </row>
    <row r="2" spans="1:9" x14ac:dyDescent="0.35">
      <c r="A2" s="58" t="s">
        <v>8</v>
      </c>
    </row>
    <row r="3" spans="1:9" x14ac:dyDescent="0.35">
      <c r="A3" s="58" t="s">
        <v>499</v>
      </c>
      <c r="B3" s="58" t="s">
        <v>220</v>
      </c>
      <c r="C3" s="59">
        <v>2250</v>
      </c>
      <c r="D3" s="59">
        <v>2250</v>
      </c>
      <c r="E3" s="59">
        <v>2250</v>
      </c>
      <c r="F3" s="60">
        <v>0</v>
      </c>
      <c r="G3" s="60">
        <v>0</v>
      </c>
      <c r="H3" s="60">
        <v>0</v>
      </c>
    </row>
    <row r="4" spans="1:9" x14ac:dyDescent="0.35">
      <c r="A4" s="58" t="s">
        <v>500</v>
      </c>
      <c r="B4" s="58" t="s">
        <v>222</v>
      </c>
      <c r="C4" s="59">
        <v>117</v>
      </c>
      <c r="D4" s="59">
        <v>31</v>
      </c>
      <c r="E4" s="59">
        <v>6</v>
      </c>
      <c r="F4" s="60">
        <v>0</v>
      </c>
      <c r="G4" s="60">
        <v>0</v>
      </c>
      <c r="H4" s="60">
        <v>0</v>
      </c>
    </row>
    <row r="5" spans="1:9" x14ac:dyDescent="0.35">
      <c r="A5" s="58" t="s">
        <v>501</v>
      </c>
      <c r="B5" s="58" t="s">
        <v>502</v>
      </c>
      <c r="C5" s="60">
        <v>19833</v>
      </c>
      <c r="D5" s="60">
        <v>20142</v>
      </c>
      <c r="E5" s="60">
        <v>20451</v>
      </c>
      <c r="F5" s="60">
        <v>20759</v>
      </c>
      <c r="G5" s="60">
        <v>23459</v>
      </c>
      <c r="H5" s="60">
        <v>21068</v>
      </c>
      <c r="I5" s="80">
        <v>21377</v>
      </c>
    </row>
    <row r="6" spans="1:9" s="86" customFormat="1" ht="15" thickBot="1" x14ac:dyDescent="0.4">
      <c r="A6" s="84" t="s">
        <v>227</v>
      </c>
      <c r="B6" s="84"/>
      <c r="C6" s="61">
        <f t="shared" ref="C6:H6" si="0">SUM(C3:C5)</f>
        <v>22200</v>
      </c>
      <c r="D6" s="61">
        <f t="shared" si="0"/>
        <v>22423</v>
      </c>
      <c r="E6" s="61">
        <f t="shared" si="0"/>
        <v>22707</v>
      </c>
      <c r="F6" s="61">
        <f t="shared" si="0"/>
        <v>20759</v>
      </c>
      <c r="G6" s="61">
        <f t="shared" si="0"/>
        <v>23459</v>
      </c>
      <c r="H6" s="61">
        <f t="shared" si="0"/>
        <v>21068</v>
      </c>
      <c r="I6" s="103">
        <v>21377</v>
      </c>
    </row>
    <row r="7" spans="1:9" x14ac:dyDescent="0.35">
      <c r="C7" s="65"/>
      <c r="D7" s="65"/>
      <c r="E7" s="65"/>
      <c r="F7" s="65"/>
      <c r="G7" s="65"/>
      <c r="H7" s="65"/>
    </row>
    <row r="8" spans="1:9" x14ac:dyDescent="0.35">
      <c r="A8" s="58" t="s">
        <v>18</v>
      </c>
      <c r="C8" s="60"/>
      <c r="D8" s="60"/>
      <c r="E8" s="60"/>
    </row>
    <row r="9" spans="1:9" x14ac:dyDescent="0.35">
      <c r="A9" s="58" t="s">
        <v>505</v>
      </c>
      <c r="B9" s="58" t="s">
        <v>247</v>
      </c>
      <c r="C9" s="60">
        <v>20</v>
      </c>
      <c r="D9" s="60">
        <v>10</v>
      </c>
      <c r="E9" s="60">
        <v>5</v>
      </c>
      <c r="F9" s="60" t="s">
        <v>5</v>
      </c>
      <c r="G9" s="60">
        <v>137</v>
      </c>
      <c r="H9" s="60" t="s">
        <v>5</v>
      </c>
    </row>
    <row r="10" spans="1:9" x14ac:dyDescent="0.35">
      <c r="A10" s="58" t="s">
        <v>506</v>
      </c>
      <c r="B10" s="58" t="s">
        <v>290</v>
      </c>
      <c r="C10" s="60">
        <v>16879</v>
      </c>
      <c r="D10" s="60">
        <v>17086</v>
      </c>
      <c r="E10" s="60">
        <v>17085</v>
      </c>
      <c r="F10" s="60">
        <v>21996</v>
      </c>
      <c r="G10" s="60">
        <v>21996</v>
      </c>
      <c r="H10" s="60">
        <v>22305</v>
      </c>
      <c r="I10" s="80">
        <v>21377</v>
      </c>
    </row>
    <row r="11" spans="1:9" x14ac:dyDescent="0.35">
      <c r="A11" s="58" t="s">
        <v>507</v>
      </c>
      <c r="B11" s="58" t="s">
        <v>508</v>
      </c>
      <c r="C11" s="60"/>
      <c r="D11" s="60"/>
      <c r="E11" s="60"/>
      <c r="F11" s="60">
        <v>0</v>
      </c>
      <c r="G11" s="60">
        <v>0</v>
      </c>
      <c r="H11" s="60">
        <v>0</v>
      </c>
    </row>
    <row r="12" spans="1:9" s="86" customFormat="1" ht="15" thickBot="1" x14ac:dyDescent="0.4">
      <c r="A12" s="84" t="s">
        <v>291</v>
      </c>
      <c r="B12" s="84"/>
      <c r="C12" s="61">
        <f t="shared" ref="C12:I12" si="1">SUM(C9:C11)</f>
        <v>16899</v>
      </c>
      <c r="D12" s="61">
        <f t="shared" si="1"/>
        <v>17096</v>
      </c>
      <c r="E12" s="61">
        <f t="shared" si="1"/>
        <v>17090</v>
      </c>
      <c r="F12" s="61">
        <f t="shared" si="1"/>
        <v>21996</v>
      </c>
      <c r="G12" s="61">
        <f t="shared" si="1"/>
        <v>22133</v>
      </c>
      <c r="H12" s="61">
        <f t="shared" si="1"/>
        <v>22305</v>
      </c>
      <c r="I12" s="103">
        <f t="shared" si="1"/>
        <v>21377</v>
      </c>
    </row>
    <row r="13" spans="1:9" x14ac:dyDescent="0.35">
      <c r="C13" s="60"/>
      <c r="D13" s="60"/>
      <c r="E13" s="60"/>
    </row>
    <row r="14" spans="1:9" s="86" customFormat="1" ht="15" thickBot="1" x14ac:dyDescent="0.4">
      <c r="A14" s="84" t="s">
        <v>5</v>
      </c>
      <c r="B14" s="84" t="s">
        <v>292</v>
      </c>
      <c r="C14" s="61"/>
      <c r="D14" s="61"/>
      <c r="E14" s="61"/>
      <c r="F14" s="61">
        <v>0</v>
      </c>
      <c r="G14" s="61">
        <v>0</v>
      </c>
      <c r="H14" s="61">
        <v>0</v>
      </c>
      <c r="I14" s="103"/>
    </row>
    <row r="16" spans="1:9" s="86" customFormat="1" ht="15" thickBot="1" x14ac:dyDescent="0.4">
      <c r="A16" s="84" t="s">
        <v>509</v>
      </c>
      <c r="B16" s="84" t="s">
        <v>294</v>
      </c>
      <c r="C16" s="61"/>
      <c r="D16" s="61"/>
      <c r="E16" s="61"/>
      <c r="F16" s="61">
        <f>SUM(F6+F28-F12-F14)</f>
        <v>0</v>
      </c>
      <c r="G16" s="61">
        <f>SUM(G6+G28-G12-G14)</f>
        <v>2563</v>
      </c>
      <c r="H16" s="61">
        <f>SUM(H6+H28-H12-H14)</f>
        <v>0</v>
      </c>
      <c r="I16" s="101">
        <v>0</v>
      </c>
    </row>
    <row r="19" spans="1:9" x14ac:dyDescent="0.35">
      <c r="B19" s="58" t="s">
        <v>295</v>
      </c>
      <c r="C19" s="60">
        <f t="shared" ref="C19:F19" si="2">SUM(C12+C14+C16)</f>
        <v>16899</v>
      </c>
      <c r="D19" s="60">
        <f t="shared" si="2"/>
        <v>17096</v>
      </c>
      <c r="E19" s="60">
        <f t="shared" si="2"/>
        <v>17090</v>
      </c>
      <c r="F19" s="60">
        <f t="shared" si="2"/>
        <v>21996</v>
      </c>
      <c r="G19" s="60">
        <f t="shared" ref="G19:H19" si="3">SUM(G12+G14+G16)</f>
        <v>24696</v>
      </c>
      <c r="H19" s="60">
        <f t="shared" si="3"/>
        <v>22305</v>
      </c>
      <c r="I19" s="71">
        <v>22614</v>
      </c>
    </row>
    <row r="21" spans="1:9" x14ac:dyDescent="0.35">
      <c r="B21" s="58" t="s">
        <v>296</v>
      </c>
      <c r="C21" s="60">
        <f>SUM(C19-C6)</f>
        <v>-5301</v>
      </c>
      <c r="D21" s="60">
        <f>SUM(D19-D6)</f>
        <v>-5327</v>
      </c>
      <c r="E21" s="60">
        <f>SUM(E19-E6)</f>
        <v>-5617</v>
      </c>
      <c r="F21" s="60">
        <f>SUM(F19-F6-F28)</f>
        <v>0</v>
      </c>
      <c r="G21" s="60">
        <f>SUM(G19-G6-G28)</f>
        <v>0</v>
      </c>
      <c r="H21" s="60">
        <f>SUM(H19-H6-H28)</f>
        <v>0</v>
      </c>
      <c r="I21" s="71"/>
    </row>
    <row r="22" spans="1:9" x14ac:dyDescent="0.35">
      <c r="C22" s="60"/>
      <c r="D22" s="60"/>
      <c r="E22" s="60"/>
      <c r="F22" s="60"/>
      <c r="G22" s="60"/>
      <c r="H22" s="60"/>
      <c r="I22" s="71"/>
    </row>
    <row r="23" spans="1:9" x14ac:dyDescent="0.35">
      <c r="C23" s="60"/>
      <c r="D23" s="60"/>
      <c r="E23" s="60"/>
      <c r="F23" s="60"/>
      <c r="G23" s="60"/>
      <c r="H23" s="60"/>
      <c r="I23" s="71"/>
    </row>
    <row r="24" spans="1:9" ht="15" thickBot="1" x14ac:dyDescent="0.4">
      <c r="A24" s="91" t="s">
        <v>228</v>
      </c>
      <c r="C24" s="59"/>
      <c r="D24" s="59"/>
      <c r="E24" s="59"/>
      <c r="F24" s="59"/>
      <c r="G24" s="59"/>
      <c r="H24" s="59"/>
    </row>
    <row r="25" spans="1:9" x14ac:dyDescent="0.35">
      <c r="C25" s="59"/>
      <c r="D25" s="59"/>
      <c r="E25" s="59"/>
      <c r="F25" s="59"/>
      <c r="G25" s="59"/>
      <c r="H25" s="59"/>
    </row>
    <row r="26" spans="1:9" x14ac:dyDescent="0.35">
      <c r="A26" s="58" t="s">
        <v>503</v>
      </c>
      <c r="B26" s="58" t="s">
        <v>504</v>
      </c>
      <c r="C26" s="59"/>
      <c r="D26" s="59"/>
      <c r="E26" s="59"/>
      <c r="F26" s="59">
        <v>1237</v>
      </c>
      <c r="G26" s="59">
        <v>1237</v>
      </c>
      <c r="H26" s="59">
        <v>1237</v>
      </c>
      <c r="I26" s="80">
        <v>1237</v>
      </c>
    </row>
    <row r="27" spans="1:9" x14ac:dyDescent="0.35">
      <c r="C27" s="59"/>
      <c r="D27" s="59"/>
      <c r="E27" s="59"/>
      <c r="F27" s="59"/>
      <c r="G27" s="59"/>
      <c r="H27" s="59"/>
    </row>
    <row r="28" spans="1:9" ht="15" thickBot="1" x14ac:dyDescent="0.4">
      <c r="A28" s="58" t="s">
        <v>231</v>
      </c>
      <c r="B28" s="91"/>
      <c r="C28" s="93"/>
      <c r="D28" s="93"/>
      <c r="E28" s="93"/>
      <c r="F28" s="93">
        <f>SUM(F26:F26)</f>
        <v>1237</v>
      </c>
      <c r="G28" s="93">
        <f>SUM(G26:G26)</f>
        <v>1237</v>
      </c>
      <c r="H28" s="93">
        <f>SUM(H26:H26)</f>
        <v>1237</v>
      </c>
      <c r="I28" s="80">
        <v>1237</v>
      </c>
    </row>
    <row r="30" spans="1:9" x14ac:dyDescent="0.35">
      <c r="B30" s="120" t="s">
        <v>510</v>
      </c>
    </row>
    <row r="31" spans="1:9" x14ac:dyDescent="0.35">
      <c r="B31" s="120">
        <v>6672.29</v>
      </c>
    </row>
  </sheetData>
  <phoneticPr fontId="14" type="noConversion"/>
  <pageMargins left="0.7" right="0.7" top="0.75" bottom="0.75" header="0.3" footer="0.3"/>
  <pageSetup scale="82" orientation="landscape" r:id="rId1"/>
  <headerFooter>
    <oddFooter>&amp;CPage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0"/>
  <sheetViews>
    <sheetView workbookViewId="0">
      <pane xSplit="2" ySplit="1" topLeftCell="E8" activePane="bottomRight" state="frozen"/>
      <selection pane="topRight" activeCell="C1" sqref="C1"/>
      <selection pane="bottomLeft" activeCell="A2" sqref="A2"/>
      <selection pane="bottomRight" activeCell="F42" sqref="F42"/>
    </sheetView>
  </sheetViews>
  <sheetFormatPr defaultColWidth="9.1796875" defaultRowHeight="14.5" x14ac:dyDescent="0.35"/>
  <cols>
    <col min="1" max="1" width="17.7265625" style="58" customWidth="1"/>
    <col min="2" max="2" width="46" style="58" customWidth="1"/>
    <col min="3" max="4" width="20.7265625" style="58" hidden="1" customWidth="1"/>
    <col min="5" max="5" width="20.7265625" style="58" customWidth="1"/>
    <col min="6" max="6" width="16.453125" style="58" customWidth="1"/>
    <col min="7" max="7" width="16.54296875" style="58" customWidth="1"/>
    <col min="8" max="8" width="15.1796875" style="58" customWidth="1"/>
    <col min="9" max="9" width="13.453125" style="80" customWidth="1"/>
    <col min="10" max="16384" width="9.1796875" style="58"/>
  </cols>
  <sheetData>
    <row r="1" spans="1:9" s="200" customFormat="1" ht="35.25" customHeight="1" x14ac:dyDescent="0.35">
      <c r="A1" s="200" t="s">
        <v>56</v>
      </c>
      <c r="B1" s="200" t="s">
        <v>57</v>
      </c>
      <c r="C1" s="193" t="s">
        <v>58</v>
      </c>
      <c r="D1" s="193" t="s">
        <v>59</v>
      </c>
      <c r="E1" s="193" t="s">
        <v>60</v>
      </c>
      <c r="F1" s="193" t="s">
        <v>61</v>
      </c>
      <c r="G1" s="193" t="s">
        <v>62</v>
      </c>
      <c r="H1" s="193" t="s">
        <v>63</v>
      </c>
      <c r="I1" s="202" t="s">
        <v>750</v>
      </c>
    </row>
    <row r="2" spans="1:9" x14ac:dyDescent="0.35">
      <c r="A2" s="58" t="s">
        <v>8</v>
      </c>
    </row>
    <row r="3" spans="1:9" x14ac:dyDescent="0.35">
      <c r="A3" s="58" t="s">
        <v>511</v>
      </c>
      <c r="B3" s="58" t="s">
        <v>512</v>
      </c>
      <c r="C3" s="60">
        <v>0</v>
      </c>
      <c r="D3" s="60">
        <v>0</v>
      </c>
      <c r="E3" s="60">
        <v>0</v>
      </c>
      <c r="F3" s="60">
        <v>0</v>
      </c>
      <c r="G3" s="60">
        <v>0</v>
      </c>
      <c r="H3" s="60">
        <v>0</v>
      </c>
    </row>
    <row r="4" spans="1:9" x14ac:dyDescent="0.35">
      <c r="A4" s="58" t="s">
        <v>513</v>
      </c>
      <c r="B4" s="58" t="s">
        <v>514</v>
      </c>
      <c r="C4" s="60">
        <v>0</v>
      </c>
      <c r="D4" s="60">
        <v>5000</v>
      </c>
      <c r="E4" s="60">
        <v>5000</v>
      </c>
      <c r="F4" s="59">
        <v>5000</v>
      </c>
      <c r="G4" s="59">
        <v>5000</v>
      </c>
      <c r="H4" s="59">
        <v>5000</v>
      </c>
      <c r="I4" s="80">
        <v>5000</v>
      </c>
    </row>
    <row r="5" spans="1:9" x14ac:dyDescent="0.35">
      <c r="A5" s="58" t="s">
        <v>515</v>
      </c>
      <c r="B5" s="58" t="s">
        <v>516</v>
      </c>
      <c r="C5" s="60">
        <v>0</v>
      </c>
      <c r="D5" s="60">
        <v>2551</v>
      </c>
      <c r="E5" s="60">
        <v>2531</v>
      </c>
      <c r="F5" s="59">
        <v>2432</v>
      </c>
      <c r="G5" s="59">
        <v>2432</v>
      </c>
      <c r="H5" s="59">
        <v>2332</v>
      </c>
      <c r="I5" s="80">
        <v>2231</v>
      </c>
    </row>
    <row r="6" spans="1:9" x14ac:dyDescent="0.35">
      <c r="A6" s="58" t="s">
        <v>517</v>
      </c>
      <c r="B6" s="58" t="s">
        <v>220</v>
      </c>
      <c r="C6" s="59">
        <v>7250</v>
      </c>
      <c r="D6" s="59">
        <v>2250</v>
      </c>
      <c r="E6" s="59">
        <v>2250</v>
      </c>
      <c r="F6" s="59">
        <v>0</v>
      </c>
      <c r="G6" s="59">
        <v>0</v>
      </c>
      <c r="H6" s="59">
        <v>0</v>
      </c>
    </row>
    <row r="7" spans="1:9" x14ac:dyDescent="0.35">
      <c r="A7" s="58" t="s">
        <v>518</v>
      </c>
      <c r="B7" s="58" t="s">
        <v>222</v>
      </c>
      <c r="C7" s="59">
        <v>2466</v>
      </c>
      <c r="D7" s="59">
        <v>31</v>
      </c>
      <c r="E7" s="59">
        <v>6</v>
      </c>
      <c r="F7" s="59">
        <v>0</v>
      </c>
      <c r="G7" s="59">
        <v>0</v>
      </c>
      <c r="H7" s="59">
        <v>0</v>
      </c>
    </row>
    <row r="8" spans="1:9" x14ac:dyDescent="0.35">
      <c r="A8" s="58" t="s">
        <v>519</v>
      </c>
      <c r="B8" s="58" t="s">
        <v>520</v>
      </c>
      <c r="C8" s="60">
        <v>2700</v>
      </c>
      <c r="D8" s="60">
        <v>2700</v>
      </c>
      <c r="E8" s="60">
        <v>2700</v>
      </c>
      <c r="F8" s="59">
        <v>2700</v>
      </c>
      <c r="G8" s="59">
        <v>2700</v>
      </c>
      <c r="H8" s="59">
        <v>2700</v>
      </c>
      <c r="I8" s="80">
        <v>2700</v>
      </c>
    </row>
    <row r="9" spans="1:9" x14ac:dyDescent="0.35">
      <c r="A9" s="58" t="s">
        <v>521</v>
      </c>
      <c r="B9" s="58" t="s">
        <v>224</v>
      </c>
      <c r="C9" s="60">
        <v>0</v>
      </c>
      <c r="D9" s="60">
        <v>0</v>
      </c>
      <c r="E9" s="60"/>
      <c r="F9" s="60">
        <v>0</v>
      </c>
      <c r="G9" s="60">
        <v>0</v>
      </c>
      <c r="H9" s="60">
        <v>0</v>
      </c>
    </row>
    <row r="10" spans="1:9" s="86" customFormat="1" ht="15" thickBot="1" x14ac:dyDescent="0.4">
      <c r="A10" s="84" t="s">
        <v>227</v>
      </c>
      <c r="B10" s="84"/>
      <c r="C10" s="61">
        <f t="shared" ref="C10:H10" si="0">SUM(C3:C9)</f>
        <v>12416</v>
      </c>
      <c r="D10" s="61">
        <f t="shared" si="0"/>
        <v>12532</v>
      </c>
      <c r="E10" s="61">
        <f t="shared" si="0"/>
        <v>12487</v>
      </c>
      <c r="F10" s="61">
        <f t="shared" si="0"/>
        <v>10132</v>
      </c>
      <c r="G10" s="61">
        <f t="shared" si="0"/>
        <v>10132</v>
      </c>
      <c r="H10" s="61">
        <f t="shared" si="0"/>
        <v>10032</v>
      </c>
      <c r="I10" s="103">
        <f>SUM(I4:I9)</f>
        <v>9931</v>
      </c>
    </row>
    <row r="11" spans="1:9" x14ac:dyDescent="0.35">
      <c r="A11" s="58" t="s">
        <v>18</v>
      </c>
      <c r="C11" s="60"/>
      <c r="D11" s="60"/>
      <c r="E11" s="60"/>
    </row>
    <row r="12" spans="1:9" x14ac:dyDescent="0.35">
      <c r="A12" s="58" t="s">
        <v>522</v>
      </c>
      <c r="B12" s="58" t="s">
        <v>247</v>
      </c>
      <c r="C12" s="60">
        <v>11</v>
      </c>
      <c r="D12" s="60">
        <v>8</v>
      </c>
      <c r="E12" s="60">
        <v>9</v>
      </c>
      <c r="F12" s="67" t="s">
        <v>5</v>
      </c>
      <c r="G12" s="67" t="s">
        <v>5</v>
      </c>
      <c r="H12" s="67" t="s">
        <v>5</v>
      </c>
      <c r="I12" s="80" t="s">
        <v>5</v>
      </c>
    </row>
    <row r="13" spans="1:9" x14ac:dyDescent="0.35">
      <c r="A13" s="58" t="s">
        <v>523</v>
      </c>
      <c r="B13" s="58" t="s">
        <v>290</v>
      </c>
      <c r="C13" s="60">
        <v>987</v>
      </c>
      <c r="D13" s="60">
        <v>0</v>
      </c>
      <c r="E13" s="60"/>
      <c r="F13" s="67">
        <v>0</v>
      </c>
      <c r="G13" s="67">
        <v>0</v>
      </c>
      <c r="H13" s="67">
        <v>0</v>
      </c>
    </row>
    <row r="14" spans="1:9" s="86" customFormat="1" ht="15" thickBot="1" x14ac:dyDescent="0.4">
      <c r="A14" s="84" t="s">
        <v>291</v>
      </c>
      <c r="B14" s="84"/>
      <c r="C14" s="61">
        <f t="shared" ref="C14:H14" si="1">SUM(C12:C13)</f>
        <v>998</v>
      </c>
      <c r="D14" s="61">
        <f t="shared" si="1"/>
        <v>8</v>
      </c>
      <c r="E14" s="61">
        <f t="shared" si="1"/>
        <v>9</v>
      </c>
      <c r="F14" s="61">
        <f t="shared" si="1"/>
        <v>0</v>
      </c>
      <c r="G14" s="61">
        <f t="shared" si="1"/>
        <v>0</v>
      </c>
      <c r="H14" s="61">
        <f t="shared" si="1"/>
        <v>0</v>
      </c>
      <c r="I14" s="103"/>
    </row>
    <row r="15" spans="1:9" x14ac:dyDescent="0.35">
      <c r="C15" s="60"/>
      <c r="D15" s="60"/>
      <c r="E15" s="60"/>
    </row>
    <row r="16" spans="1:9" s="86" customFormat="1" ht="15" thickBot="1" x14ac:dyDescent="0.4">
      <c r="A16" s="84" t="s">
        <v>5</v>
      </c>
      <c r="B16" s="84" t="s">
        <v>292</v>
      </c>
      <c r="C16" s="61"/>
      <c r="D16" s="61"/>
      <c r="E16" s="61"/>
      <c r="F16" s="61">
        <v>0</v>
      </c>
      <c r="G16" s="61">
        <v>0</v>
      </c>
      <c r="H16" s="61">
        <v>0</v>
      </c>
      <c r="I16" s="103"/>
    </row>
    <row r="17" spans="1:9" x14ac:dyDescent="0.35">
      <c r="C17" s="60"/>
      <c r="D17" s="60"/>
      <c r="E17" s="60"/>
    </row>
    <row r="18" spans="1:9" s="86" customFormat="1" ht="15" thickBot="1" x14ac:dyDescent="0.4">
      <c r="A18" s="86" t="s">
        <v>524</v>
      </c>
      <c r="B18" s="86" t="s">
        <v>525</v>
      </c>
      <c r="C18" s="87">
        <v>13602</v>
      </c>
      <c r="D18" s="87">
        <v>13232</v>
      </c>
      <c r="E18" s="87">
        <v>13188</v>
      </c>
      <c r="F18" s="61">
        <f>SUM(F10-F14-F16)</f>
        <v>10132</v>
      </c>
      <c r="G18" s="61">
        <f>SUM(G10-G14-G16)</f>
        <v>10132</v>
      </c>
      <c r="H18" s="61">
        <f>SUM(H10-H14-H16)</f>
        <v>10032</v>
      </c>
      <c r="I18" s="61">
        <f>SUM(I10-I14-I16)</f>
        <v>9931</v>
      </c>
    </row>
    <row r="19" spans="1:9" x14ac:dyDescent="0.35">
      <c r="C19" s="60"/>
      <c r="D19" s="60"/>
      <c r="E19" s="60"/>
    </row>
    <row r="20" spans="1:9" x14ac:dyDescent="0.35">
      <c r="B20" s="58" t="s">
        <v>295</v>
      </c>
      <c r="C20" s="60">
        <f t="shared" ref="C20" si="2">SUM(C14+C16+C18)</f>
        <v>14600</v>
      </c>
      <c r="D20" s="60">
        <f t="shared" ref="D20:F20" si="3">SUM(D14+D16+D18)</f>
        <v>13240</v>
      </c>
      <c r="E20" s="60">
        <f t="shared" si="3"/>
        <v>13197</v>
      </c>
      <c r="F20" s="60">
        <f t="shared" si="3"/>
        <v>10132</v>
      </c>
      <c r="G20" s="60">
        <f t="shared" ref="G20" si="4">SUM(G14+G16+G18)</f>
        <v>10132</v>
      </c>
      <c r="H20" s="60">
        <f t="shared" ref="H20:I20" si="5">SUM(H14+H16+H18)</f>
        <v>10032</v>
      </c>
      <c r="I20" s="60">
        <f t="shared" si="5"/>
        <v>9931</v>
      </c>
    </row>
    <row r="21" spans="1:9" x14ac:dyDescent="0.35">
      <c r="C21" s="60"/>
      <c r="D21" s="60"/>
      <c r="E21" s="60"/>
    </row>
    <row r="22" spans="1:9" x14ac:dyDescent="0.35">
      <c r="B22" s="58" t="s">
        <v>296</v>
      </c>
      <c r="C22" s="60">
        <f t="shared" ref="C22:H22" si="6">SUM(C20-C10)</f>
        <v>2184</v>
      </c>
      <c r="D22" s="60">
        <f t="shared" si="6"/>
        <v>708</v>
      </c>
      <c r="E22" s="60">
        <f t="shared" si="6"/>
        <v>710</v>
      </c>
      <c r="F22" s="60">
        <f t="shared" si="6"/>
        <v>0</v>
      </c>
      <c r="G22" s="60">
        <f t="shared" si="6"/>
        <v>0</v>
      </c>
      <c r="H22" s="60">
        <f t="shared" si="6"/>
        <v>0</v>
      </c>
    </row>
    <row r="23" spans="1:9" x14ac:dyDescent="0.35">
      <c r="C23" s="60"/>
      <c r="D23" s="60"/>
      <c r="E23" s="60"/>
      <c r="F23" s="60"/>
      <c r="G23" s="60"/>
    </row>
    <row r="24" spans="1:9" hidden="1" x14ac:dyDescent="0.35">
      <c r="B24" s="58" t="s">
        <v>386</v>
      </c>
      <c r="C24" s="59"/>
      <c r="D24" s="59"/>
      <c r="E24" s="59"/>
      <c r="F24" s="60"/>
      <c r="G24" s="60"/>
    </row>
    <row r="25" spans="1:9" hidden="1" x14ac:dyDescent="0.35">
      <c r="C25" s="59"/>
      <c r="D25" s="59"/>
      <c r="E25" s="59"/>
      <c r="F25" s="60"/>
      <c r="G25" s="60"/>
    </row>
    <row r="26" spans="1:9" hidden="1" x14ac:dyDescent="0.35">
      <c r="B26" s="58" t="s">
        <v>387</v>
      </c>
      <c r="C26" s="59"/>
      <c r="D26" s="59"/>
      <c r="E26" s="59"/>
      <c r="F26" s="60"/>
      <c r="G26" s="60"/>
    </row>
    <row r="27" spans="1:9" hidden="1" x14ac:dyDescent="0.35">
      <c r="C27" s="59"/>
      <c r="D27" s="59"/>
      <c r="E27" s="59"/>
      <c r="F27" s="60"/>
      <c r="G27" s="60"/>
    </row>
    <row r="28" spans="1:9" hidden="1" x14ac:dyDescent="0.35">
      <c r="B28" s="58" t="s">
        <v>388</v>
      </c>
      <c r="C28" s="59"/>
      <c r="D28" s="59"/>
      <c r="E28" s="59"/>
      <c r="F28" s="60"/>
      <c r="G28" s="60"/>
    </row>
    <row r="29" spans="1:9" x14ac:dyDescent="0.35">
      <c r="B29" s="120" t="s">
        <v>510</v>
      </c>
      <c r="F29" s="60"/>
      <c r="G29" s="60"/>
    </row>
    <row r="30" spans="1:9" x14ac:dyDescent="0.35">
      <c r="B30" s="120">
        <v>2802.4</v>
      </c>
    </row>
  </sheetData>
  <phoneticPr fontId="14" type="noConversion"/>
  <pageMargins left="0.7" right="0.7" top="0.75" bottom="0.75" header="0.3" footer="0.3"/>
  <pageSetup scale="83" orientation="landscape" r:id="rId1"/>
  <headerFooter>
    <oddFooter>&amp;CPage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48"/>
  <sheetViews>
    <sheetView zoomScale="110" zoomScaleNormal="110" workbookViewId="0">
      <pane xSplit="2" ySplit="1" topLeftCell="F2" activePane="bottomRight" state="frozen"/>
      <selection pane="topRight" activeCell="D1" sqref="D1"/>
      <selection pane="bottomLeft" activeCell="A2" sqref="A2"/>
      <selection pane="bottomRight" activeCell="I2" sqref="I2"/>
    </sheetView>
  </sheetViews>
  <sheetFormatPr defaultColWidth="9.1796875" defaultRowHeight="14.5" x14ac:dyDescent="0.35"/>
  <cols>
    <col min="1" max="1" width="17.7265625" style="58" customWidth="1"/>
    <col min="2" max="2" width="50.7265625" style="58" customWidth="1"/>
    <col min="3" max="4" width="20.7265625" style="58" hidden="1" customWidth="1"/>
    <col min="5" max="5" width="20.7265625" style="58" customWidth="1"/>
    <col min="6" max="6" width="17.7265625" style="58" customWidth="1"/>
    <col min="7" max="7" width="17" style="58" customWidth="1"/>
    <col min="8" max="8" width="16.54296875" style="58" customWidth="1"/>
    <col min="9" max="9" width="15.54296875" style="190" customWidth="1"/>
    <col min="10" max="10" width="14.453125" style="58" customWidth="1"/>
    <col min="11" max="16384" width="9.1796875" style="58"/>
  </cols>
  <sheetData>
    <row r="1" spans="1:11" s="200" customFormat="1" ht="29" x14ac:dyDescent="0.35">
      <c r="A1" s="200" t="s">
        <v>56</v>
      </c>
      <c r="B1" s="200" t="s">
        <v>57</v>
      </c>
      <c r="C1" s="193" t="s">
        <v>489</v>
      </c>
      <c r="D1" s="193" t="s">
        <v>490</v>
      </c>
      <c r="E1" s="193" t="s">
        <v>491</v>
      </c>
      <c r="F1" s="193" t="s">
        <v>61</v>
      </c>
      <c r="G1" s="193" t="s">
        <v>62</v>
      </c>
      <c r="H1" s="193" t="s">
        <v>63</v>
      </c>
      <c r="I1" s="203" t="s">
        <v>750</v>
      </c>
    </row>
    <row r="2" spans="1:11" x14ac:dyDescent="0.35">
      <c r="A2" s="58" t="s">
        <v>526</v>
      </c>
      <c r="B2" s="58" t="s">
        <v>392</v>
      </c>
      <c r="C2" s="60">
        <v>0</v>
      </c>
      <c r="D2" s="60">
        <v>0</v>
      </c>
      <c r="E2" s="60">
        <v>0</v>
      </c>
      <c r="F2" s="60">
        <v>0</v>
      </c>
      <c r="G2" s="60">
        <v>0</v>
      </c>
      <c r="H2" s="60">
        <v>0</v>
      </c>
      <c r="I2" s="190">
        <v>200</v>
      </c>
    </row>
    <row r="3" spans="1:11" x14ac:dyDescent="0.35">
      <c r="A3" s="58" t="s">
        <v>527</v>
      </c>
      <c r="B3" s="58" t="s">
        <v>528</v>
      </c>
      <c r="C3" s="60">
        <v>0</v>
      </c>
      <c r="D3" s="60">
        <v>0</v>
      </c>
      <c r="E3" s="60">
        <v>315</v>
      </c>
      <c r="F3" s="59">
        <f>'[1]personal services'!C40</f>
        <v>2500</v>
      </c>
      <c r="G3" s="59">
        <v>2500</v>
      </c>
      <c r="H3" s="59">
        <f>'personal services'!D37</f>
        <v>2575</v>
      </c>
      <c r="I3" s="59">
        <f>H3*1.03</f>
        <v>2652.25</v>
      </c>
      <c r="J3" s="80"/>
      <c r="K3" s="80"/>
    </row>
    <row r="4" spans="1:11" x14ac:dyDescent="0.35">
      <c r="A4" s="58" t="s">
        <v>529</v>
      </c>
      <c r="B4" s="58" t="s">
        <v>530</v>
      </c>
      <c r="C4" s="60">
        <v>0</v>
      </c>
      <c r="D4" s="60">
        <v>0</v>
      </c>
      <c r="E4" s="60">
        <v>0</v>
      </c>
      <c r="F4" s="59">
        <v>2000</v>
      </c>
      <c r="G4" s="59">
        <v>0</v>
      </c>
      <c r="H4" s="59">
        <v>2000</v>
      </c>
      <c r="I4" s="59">
        <v>2000</v>
      </c>
    </row>
    <row r="5" spans="1:11" x14ac:dyDescent="0.35">
      <c r="A5" s="58" t="s">
        <v>531</v>
      </c>
      <c r="B5" s="58" t="s">
        <v>532</v>
      </c>
      <c r="C5" s="60">
        <v>1612</v>
      </c>
      <c r="D5" s="60">
        <v>0</v>
      </c>
      <c r="E5" s="60">
        <v>0</v>
      </c>
      <c r="F5" s="59">
        <v>2500</v>
      </c>
      <c r="G5" s="59">
        <v>1917</v>
      </c>
      <c r="H5" s="59">
        <v>2500</v>
      </c>
      <c r="I5" s="59">
        <v>2500</v>
      </c>
    </row>
    <row r="6" spans="1:11" x14ac:dyDescent="0.35">
      <c r="A6" s="58" t="s">
        <v>533</v>
      </c>
      <c r="B6" s="58" t="s">
        <v>534</v>
      </c>
      <c r="C6" s="60">
        <v>0</v>
      </c>
      <c r="D6" s="60">
        <v>0</v>
      </c>
      <c r="E6" s="60">
        <v>0</v>
      </c>
      <c r="F6" s="59">
        <v>0</v>
      </c>
      <c r="G6" s="59">
        <v>0</v>
      </c>
      <c r="H6" s="59">
        <v>0</v>
      </c>
      <c r="I6" s="59">
        <v>0</v>
      </c>
    </row>
    <row r="7" spans="1:11" x14ac:dyDescent="0.35">
      <c r="A7" s="58" t="s">
        <v>535</v>
      </c>
      <c r="B7" s="58" t="s">
        <v>536</v>
      </c>
      <c r="C7" s="60">
        <v>0</v>
      </c>
      <c r="D7" s="60">
        <v>0</v>
      </c>
      <c r="E7" s="60">
        <v>0</v>
      </c>
      <c r="F7" s="59">
        <v>1500</v>
      </c>
      <c r="G7" s="59">
        <v>0</v>
      </c>
      <c r="H7" s="59">
        <v>1500</v>
      </c>
      <c r="I7" s="59">
        <v>1500</v>
      </c>
    </row>
    <row r="8" spans="1:11" x14ac:dyDescent="0.35">
      <c r="A8" s="58" t="s">
        <v>537</v>
      </c>
      <c r="B8" s="58" t="s">
        <v>538</v>
      </c>
      <c r="C8" s="60">
        <v>32077</v>
      </c>
      <c r="D8" s="60">
        <v>40433</v>
      </c>
      <c r="E8" s="60">
        <v>38241</v>
      </c>
      <c r="F8" s="59">
        <v>49000</v>
      </c>
      <c r="G8" s="59">
        <v>43164</v>
      </c>
      <c r="H8" s="59">
        <v>49000</v>
      </c>
      <c r="I8" s="59">
        <v>49000</v>
      </c>
    </row>
    <row r="9" spans="1:11" x14ac:dyDescent="0.35">
      <c r="A9" s="58" t="s">
        <v>539</v>
      </c>
      <c r="B9" s="58" t="s">
        <v>540</v>
      </c>
      <c r="C9" s="60">
        <v>5162</v>
      </c>
      <c r="D9" s="60">
        <v>7329</v>
      </c>
      <c r="E9" s="60">
        <v>8603</v>
      </c>
      <c r="F9" s="59">
        <v>8000</v>
      </c>
      <c r="G9" s="59">
        <v>7381</v>
      </c>
      <c r="H9" s="59">
        <v>8000</v>
      </c>
      <c r="I9" s="59">
        <v>8000</v>
      </c>
    </row>
    <row r="10" spans="1:11" x14ac:dyDescent="0.35">
      <c r="A10" s="58" t="s">
        <v>541</v>
      </c>
      <c r="B10" s="58" t="s">
        <v>542</v>
      </c>
      <c r="C10" s="60">
        <v>0</v>
      </c>
      <c r="D10" s="60">
        <v>0</v>
      </c>
      <c r="E10" s="60">
        <v>75</v>
      </c>
      <c r="F10" s="59">
        <v>0</v>
      </c>
      <c r="G10" s="59">
        <v>210</v>
      </c>
      <c r="H10" s="59">
        <v>0</v>
      </c>
      <c r="I10" s="59">
        <v>0</v>
      </c>
    </row>
    <row r="11" spans="1:11" x14ac:dyDescent="0.35">
      <c r="A11" s="58" t="s">
        <v>543</v>
      </c>
      <c r="B11" s="58" t="s">
        <v>544</v>
      </c>
      <c r="C11" s="60">
        <v>0</v>
      </c>
      <c r="D11" s="60">
        <v>0</v>
      </c>
      <c r="E11" s="60">
        <v>0</v>
      </c>
      <c r="F11" s="59">
        <v>0</v>
      </c>
      <c r="G11" s="59">
        <v>0</v>
      </c>
      <c r="H11" s="59">
        <v>0</v>
      </c>
      <c r="I11" s="59">
        <v>0</v>
      </c>
    </row>
    <row r="12" spans="1:11" x14ac:dyDescent="0.35">
      <c r="A12" s="58" t="s">
        <v>545</v>
      </c>
      <c r="B12" s="58" t="s">
        <v>546</v>
      </c>
      <c r="C12" s="60">
        <v>1515</v>
      </c>
      <c r="D12" s="60">
        <v>892</v>
      </c>
      <c r="E12" s="60">
        <v>1351</v>
      </c>
      <c r="F12" s="59">
        <v>1000</v>
      </c>
      <c r="G12" s="59">
        <v>2321</v>
      </c>
      <c r="H12" s="59">
        <v>1000</v>
      </c>
      <c r="I12" s="59">
        <v>1000</v>
      </c>
    </row>
    <row r="13" spans="1:11" x14ac:dyDescent="0.35">
      <c r="A13" s="58" t="s">
        <v>547</v>
      </c>
      <c r="B13" s="58" t="s">
        <v>548</v>
      </c>
      <c r="C13" s="60">
        <v>1470</v>
      </c>
      <c r="D13" s="60">
        <v>1263</v>
      </c>
      <c r="E13" s="60">
        <v>1910</v>
      </c>
      <c r="F13" s="59">
        <f>'[1]personal services'!C41</f>
        <v>2000</v>
      </c>
      <c r="G13" s="59">
        <v>1640</v>
      </c>
      <c r="H13" s="59">
        <f>'personal services'!D38</f>
        <v>2060</v>
      </c>
      <c r="I13" s="59">
        <f>2060*1.03</f>
        <v>2121.8000000000002</v>
      </c>
    </row>
    <row r="14" spans="1:11" x14ac:dyDescent="0.35">
      <c r="A14" s="58" t="s">
        <v>549</v>
      </c>
      <c r="B14" s="58" t="s">
        <v>550</v>
      </c>
      <c r="C14" s="60">
        <v>0</v>
      </c>
      <c r="D14" s="60">
        <v>0</v>
      </c>
      <c r="E14" s="60">
        <v>1000</v>
      </c>
      <c r="F14" s="59">
        <v>2000</v>
      </c>
      <c r="G14" s="59">
        <v>1572</v>
      </c>
      <c r="H14" s="59">
        <v>2000</v>
      </c>
      <c r="I14" s="59">
        <v>2000</v>
      </c>
    </row>
    <row r="15" spans="1:11" x14ac:dyDescent="0.35">
      <c r="A15" s="58" t="s">
        <v>551</v>
      </c>
      <c r="B15" s="58" t="s">
        <v>552</v>
      </c>
      <c r="C15" s="60">
        <v>775</v>
      </c>
      <c r="D15" s="60">
        <v>928</v>
      </c>
      <c r="E15" s="60">
        <v>1230</v>
      </c>
      <c r="F15" s="59">
        <v>2000</v>
      </c>
      <c r="G15" s="59">
        <v>1109</v>
      </c>
      <c r="H15" s="59">
        <v>2000</v>
      </c>
      <c r="I15" s="59">
        <v>2000</v>
      </c>
    </row>
    <row r="16" spans="1:11" x14ac:dyDescent="0.35">
      <c r="A16" s="58" t="s">
        <v>553</v>
      </c>
      <c r="B16" s="58" t="s">
        <v>554</v>
      </c>
      <c r="C16" s="60">
        <v>0</v>
      </c>
      <c r="D16" s="60">
        <v>0</v>
      </c>
      <c r="E16" s="60">
        <v>0</v>
      </c>
      <c r="F16" s="59">
        <v>250</v>
      </c>
      <c r="G16" s="59">
        <v>0</v>
      </c>
      <c r="H16" s="59">
        <v>250</v>
      </c>
      <c r="I16" s="190">
        <v>1000</v>
      </c>
    </row>
    <row r="17" spans="1:9" x14ac:dyDescent="0.35">
      <c r="A17" s="58" t="s">
        <v>555</v>
      </c>
      <c r="B17" s="58" t="s">
        <v>556</v>
      </c>
      <c r="C17" s="60">
        <v>0</v>
      </c>
      <c r="D17" s="60">
        <v>0</v>
      </c>
      <c r="E17" s="60">
        <v>0</v>
      </c>
      <c r="F17" s="59">
        <v>0</v>
      </c>
      <c r="G17" s="59">
        <v>0</v>
      </c>
      <c r="H17" s="59">
        <v>0</v>
      </c>
      <c r="I17" s="190">
        <v>1000</v>
      </c>
    </row>
    <row r="18" spans="1:9" x14ac:dyDescent="0.35">
      <c r="A18" s="58" t="s">
        <v>557</v>
      </c>
      <c r="B18" s="58" t="s">
        <v>210</v>
      </c>
      <c r="C18" s="60">
        <v>108</v>
      </c>
      <c r="D18" s="60">
        <v>94</v>
      </c>
      <c r="E18" s="60">
        <v>171</v>
      </c>
      <c r="F18" s="59">
        <v>500</v>
      </c>
      <c r="G18" s="59">
        <v>324</v>
      </c>
      <c r="H18" s="59">
        <v>500</v>
      </c>
      <c r="I18" s="59">
        <v>500</v>
      </c>
    </row>
    <row r="19" spans="1:9" x14ac:dyDescent="0.35">
      <c r="A19" s="58" t="s">
        <v>558</v>
      </c>
      <c r="B19" s="58" t="s">
        <v>514</v>
      </c>
      <c r="C19" s="60">
        <v>0</v>
      </c>
      <c r="D19" s="60">
        <v>5000</v>
      </c>
      <c r="E19" s="60">
        <v>5000</v>
      </c>
      <c r="F19" s="59">
        <v>5000</v>
      </c>
      <c r="G19" s="59">
        <v>5000</v>
      </c>
      <c r="H19" s="59">
        <v>5000</v>
      </c>
      <c r="I19" s="59">
        <v>5000</v>
      </c>
    </row>
    <row r="20" spans="1:9" x14ac:dyDescent="0.35">
      <c r="A20" s="58" t="s">
        <v>559</v>
      </c>
      <c r="B20" s="58" t="s">
        <v>516</v>
      </c>
      <c r="C20" s="60">
        <v>0</v>
      </c>
      <c r="D20" s="60">
        <v>1648</v>
      </c>
      <c r="E20" s="60">
        <v>1600</v>
      </c>
      <c r="F20" s="59">
        <v>1500</v>
      </c>
      <c r="G20" s="59">
        <v>1500</v>
      </c>
      <c r="H20" s="59">
        <v>1400</v>
      </c>
      <c r="I20" s="59">
        <v>1300</v>
      </c>
    </row>
    <row r="21" spans="1:9" x14ac:dyDescent="0.35">
      <c r="A21" s="58" t="s">
        <v>560</v>
      </c>
      <c r="B21" s="58" t="s">
        <v>561</v>
      </c>
      <c r="C21" s="60">
        <v>50000</v>
      </c>
      <c r="D21" s="60">
        <v>50000</v>
      </c>
      <c r="E21" s="60">
        <v>55000</v>
      </c>
      <c r="F21" s="59">
        <v>55000</v>
      </c>
      <c r="G21" s="59">
        <v>55000</v>
      </c>
      <c r="H21" s="59">
        <v>55000</v>
      </c>
      <c r="I21" s="59">
        <v>55000</v>
      </c>
    </row>
    <row r="22" spans="1:9" x14ac:dyDescent="0.35">
      <c r="A22" s="58" t="s">
        <v>562</v>
      </c>
      <c r="B22" s="58" t="s">
        <v>563</v>
      </c>
      <c r="C22" s="60">
        <v>70619</v>
      </c>
      <c r="D22" s="60">
        <v>69777</v>
      </c>
      <c r="E22" s="60">
        <v>68758</v>
      </c>
      <c r="F22" s="59">
        <v>67581</v>
      </c>
      <c r="G22" s="59">
        <v>67581</v>
      </c>
      <c r="H22" s="59">
        <v>66321</v>
      </c>
      <c r="I22" s="59">
        <v>64941</v>
      </c>
    </row>
    <row r="23" spans="1:9" x14ac:dyDescent="0.35">
      <c r="A23" s="58" t="s">
        <v>564</v>
      </c>
      <c r="B23" s="58" t="s">
        <v>220</v>
      </c>
      <c r="C23" s="60">
        <v>7250</v>
      </c>
      <c r="D23" s="60">
        <v>2250</v>
      </c>
      <c r="E23" s="60">
        <v>2250</v>
      </c>
      <c r="F23" s="59">
        <v>0</v>
      </c>
      <c r="G23" s="59">
        <v>0</v>
      </c>
      <c r="H23" s="59">
        <v>0</v>
      </c>
    </row>
    <row r="24" spans="1:9" x14ac:dyDescent="0.35">
      <c r="A24" s="58" t="s">
        <v>565</v>
      </c>
      <c r="B24" s="58" t="s">
        <v>222</v>
      </c>
      <c r="C24" s="60">
        <v>4006</v>
      </c>
      <c r="D24" s="60">
        <v>31</v>
      </c>
      <c r="E24" s="60">
        <v>6</v>
      </c>
      <c r="F24" s="59">
        <v>0</v>
      </c>
      <c r="G24" s="59">
        <v>0</v>
      </c>
      <c r="H24" s="59">
        <v>0</v>
      </c>
    </row>
    <row r="25" spans="1:9" s="86" customFormat="1" ht="15" thickBot="1" x14ac:dyDescent="0.4">
      <c r="A25" s="84" t="s">
        <v>227</v>
      </c>
      <c r="B25" s="84"/>
      <c r="C25" s="61">
        <f t="shared" ref="C25:I25" si="0">SUM(C2:C24)</f>
        <v>174594</v>
      </c>
      <c r="D25" s="61">
        <f t="shared" si="0"/>
        <v>179645</v>
      </c>
      <c r="E25" s="61">
        <f t="shared" si="0"/>
        <v>185510</v>
      </c>
      <c r="F25" s="61">
        <f t="shared" si="0"/>
        <v>202331</v>
      </c>
      <c r="G25" s="61">
        <f t="shared" si="0"/>
        <v>191219</v>
      </c>
      <c r="H25" s="61">
        <f t="shared" si="0"/>
        <v>201106</v>
      </c>
      <c r="I25" s="189">
        <f t="shared" si="0"/>
        <v>201715.05</v>
      </c>
    </row>
    <row r="26" spans="1:9" x14ac:dyDescent="0.35">
      <c r="A26" s="58" t="s">
        <v>566</v>
      </c>
      <c r="C26" s="60"/>
      <c r="D26" s="60"/>
      <c r="E26" s="60"/>
    </row>
    <row r="27" spans="1:9" x14ac:dyDescent="0.35">
      <c r="A27" s="58" t="s">
        <v>567</v>
      </c>
      <c r="B27" s="58" t="s">
        <v>568</v>
      </c>
      <c r="C27" s="60">
        <v>45696</v>
      </c>
      <c r="D27" s="60">
        <v>70597</v>
      </c>
      <c r="E27" s="60">
        <v>68021</v>
      </c>
      <c r="F27" s="60">
        <v>70444</v>
      </c>
      <c r="G27" s="60">
        <v>65828</v>
      </c>
      <c r="H27" s="60">
        <v>70444</v>
      </c>
      <c r="I27" s="190">
        <v>68500</v>
      </c>
    </row>
    <row r="28" spans="1:9" x14ac:dyDescent="0.35">
      <c r="A28" s="58" t="s">
        <v>569</v>
      </c>
      <c r="B28" s="58" t="s">
        <v>570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9" x14ac:dyDescent="0.35">
      <c r="A29" s="58" t="s">
        <v>571</v>
      </c>
      <c r="B29" s="58" t="s">
        <v>572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9" x14ac:dyDescent="0.35">
      <c r="A30" s="58" t="s">
        <v>573</v>
      </c>
      <c r="B30" s="58" t="s">
        <v>574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9" x14ac:dyDescent="0.35">
      <c r="A31" s="58" t="s">
        <v>575</v>
      </c>
      <c r="B31" s="58" t="s">
        <v>576</v>
      </c>
      <c r="C31" s="60">
        <v>130</v>
      </c>
      <c r="D31" s="60">
        <v>240</v>
      </c>
      <c r="E31" s="60">
        <v>122</v>
      </c>
      <c r="F31" s="60">
        <v>120</v>
      </c>
      <c r="G31" s="60">
        <v>553</v>
      </c>
      <c r="H31" s="60">
        <v>120</v>
      </c>
      <c r="I31" s="190">
        <v>200</v>
      </c>
    </row>
    <row r="32" spans="1:9" x14ac:dyDescent="0.35">
      <c r="A32" s="58" t="s">
        <v>577</v>
      </c>
      <c r="B32" s="58" t="s">
        <v>247</v>
      </c>
      <c r="C32" s="60">
        <v>62</v>
      </c>
      <c r="D32" s="60">
        <v>70</v>
      </c>
      <c r="E32" s="60">
        <v>65</v>
      </c>
      <c r="F32" s="60">
        <v>50</v>
      </c>
      <c r="G32" s="60">
        <v>25</v>
      </c>
      <c r="H32" s="60">
        <v>50</v>
      </c>
      <c r="I32" s="190">
        <v>2200</v>
      </c>
    </row>
    <row r="33" spans="1:9" x14ac:dyDescent="0.35">
      <c r="A33" s="58" t="s">
        <v>578</v>
      </c>
      <c r="B33" s="58" t="s">
        <v>265</v>
      </c>
      <c r="C33" s="60">
        <v>0</v>
      </c>
      <c r="D33" s="60">
        <v>0</v>
      </c>
      <c r="E33" s="60">
        <v>0</v>
      </c>
      <c r="F33" s="60">
        <v>0</v>
      </c>
      <c r="G33" s="60">
        <v>0</v>
      </c>
      <c r="H33" s="60">
        <v>0</v>
      </c>
    </row>
    <row r="34" spans="1:9" x14ac:dyDescent="0.35">
      <c r="A34" s="58" t="s">
        <v>579</v>
      </c>
      <c r="B34" s="58" t="s">
        <v>269</v>
      </c>
      <c r="C34" s="60">
        <v>0</v>
      </c>
      <c r="D34" s="60">
        <v>0</v>
      </c>
      <c r="E34" s="60">
        <v>0</v>
      </c>
      <c r="F34" s="60">
        <v>0</v>
      </c>
      <c r="G34" s="60">
        <v>50</v>
      </c>
      <c r="H34" s="60">
        <v>0</v>
      </c>
    </row>
    <row r="35" spans="1:9" x14ac:dyDescent="0.35">
      <c r="A35" s="58" t="s">
        <v>580</v>
      </c>
      <c r="B35" s="58" t="s">
        <v>470</v>
      </c>
      <c r="C35" s="60">
        <v>26125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</row>
    <row r="36" spans="1:9" x14ac:dyDescent="0.35">
      <c r="A36" s="58" t="s">
        <v>581</v>
      </c>
      <c r="B36" s="58" t="s">
        <v>582</v>
      </c>
      <c r="C36" s="60">
        <v>678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</row>
    <row r="37" spans="1:9" s="86" customFormat="1" ht="15" thickBot="1" x14ac:dyDescent="0.4">
      <c r="A37" s="84" t="s">
        <v>291</v>
      </c>
      <c r="B37" s="84"/>
      <c r="C37" s="61">
        <f t="shared" ref="C37" si="1">SUM(C27:C36)</f>
        <v>72691</v>
      </c>
      <c r="D37" s="61">
        <f t="shared" ref="D37:F37" si="2">SUM(D27:D36)</f>
        <v>70907</v>
      </c>
      <c r="E37" s="61">
        <f t="shared" si="2"/>
        <v>68208</v>
      </c>
      <c r="F37" s="61">
        <f t="shared" si="2"/>
        <v>70614</v>
      </c>
      <c r="G37" s="61">
        <f t="shared" ref="G37" si="3">SUM(G27:G36)</f>
        <v>66456</v>
      </c>
      <c r="H37" s="61">
        <f t="shared" ref="H37" si="4">SUM(H27:H36)</f>
        <v>70614</v>
      </c>
      <c r="I37" s="189">
        <f>SUM(I27:I36)</f>
        <v>70900</v>
      </c>
    </row>
    <row r="38" spans="1:9" x14ac:dyDescent="0.35">
      <c r="C38" s="60"/>
      <c r="D38" s="60"/>
      <c r="E38" s="60"/>
      <c r="F38" s="60"/>
      <c r="G38" s="60"/>
      <c r="H38" s="60"/>
    </row>
    <row r="39" spans="1:9" ht="15" thickBot="1" x14ac:dyDescent="0.4">
      <c r="A39" s="84" t="s">
        <v>5</v>
      </c>
      <c r="B39" s="84" t="s">
        <v>292</v>
      </c>
      <c r="C39" s="61"/>
      <c r="D39" s="61"/>
      <c r="E39" s="61"/>
      <c r="F39" s="61">
        <v>5000</v>
      </c>
      <c r="G39" s="61">
        <v>5000</v>
      </c>
      <c r="H39" s="61">
        <v>5000</v>
      </c>
      <c r="I39" s="190">
        <v>5000</v>
      </c>
    </row>
    <row r="40" spans="1:9" x14ac:dyDescent="0.35">
      <c r="C40" s="65"/>
      <c r="D40" s="65"/>
      <c r="E40" s="65"/>
      <c r="F40" s="65"/>
      <c r="G40" s="65"/>
      <c r="H40" s="65"/>
    </row>
    <row r="41" spans="1:9" s="86" customFormat="1" ht="15" thickBot="1" x14ac:dyDescent="0.4">
      <c r="A41" s="86" t="s">
        <v>583</v>
      </c>
      <c r="B41" s="86" t="s">
        <v>584</v>
      </c>
      <c r="C41" s="73">
        <v>147131</v>
      </c>
      <c r="D41" s="73">
        <v>123707</v>
      </c>
      <c r="E41" s="73">
        <v>128859</v>
      </c>
      <c r="F41" s="73">
        <f>SUM(F25-F37-F39)</f>
        <v>126717</v>
      </c>
      <c r="G41" s="73">
        <v>126717</v>
      </c>
      <c r="H41" s="73">
        <f>SUM(H25-H37-H39)</f>
        <v>125492</v>
      </c>
      <c r="I41" s="191">
        <f>SUM(I25-I37-I39)</f>
        <v>125815.04999999999</v>
      </c>
    </row>
    <row r="42" spans="1:9" x14ac:dyDescent="0.35">
      <c r="C42" s="60"/>
      <c r="D42" s="60"/>
      <c r="E42" s="60"/>
    </row>
    <row r="43" spans="1:9" x14ac:dyDescent="0.35">
      <c r="B43" s="58" t="s">
        <v>295</v>
      </c>
      <c r="C43" s="60">
        <f t="shared" ref="C43:I43" si="5">SUM(C37+C39+C41)</f>
        <v>219822</v>
      </c>
      <c r="D43" s="60">
        <f t="shared" ref="D43:F43" si="6">SUM(D37+D39+D41)</f>
        <v>194614</v>
      </c>
      <c r="E43" s="60">
        <f t="shared" si="6"/>
        <v>197067</v>
      </c>
      <c r="F43" s="60">
        <f t="shared" si="6"/>
        <v>202331</v>
      </c>
      <c r="G43" s="60">
        <f t="shared" ref="G43" si="7">SUM(G37+G39+G41)</f>
        <v>198173</v>
      </c>
      <c r="H43" s="60">
        <f t="shared" si="5"/>
        <v>201106</v>
      </c>
      <c r="I43" s="162">
        <f t="shared" si="5"/>
        <v>201715.05</v>
      </c>
    </row>
    <row r="44" spans="1:9" x14ac:dyDescent="0.35">
      <c r="C44" s="60"/>
      <c r="D44" s="60"/>
      <c r="E44" s="60"/>
      <c r="F44" s="60"/>
      <c r="G44" s="60"/>
      <c r="H44" s="60"/>
    </row>
    <row r="45" spans="1:9" x14ac:dyDescent="0.35">
      <c r="B45" s="58" t="s">
        <v>296</v>
      </c>
      <c r="C45" s="60">
        <f t="shared" ref="C45:H45" si="8">SUM(C43-C25)</f>
        <v>45228</v>
      </c>
      <c r="D45" s="60">
        <f t="shared" si="8"/>
        <v>14969</v>
      </c>
      <c r="E45" s="60">
        <f t="shared" si="8"/>
        <v>11557</v>
      </c>
      <c r="F45" s="60">
        <f t="shared" si="8"/>
        <v>0</v>
      </c>
      <c r="G45" s="60">
        <f t="shared" si="8"/>
        <v>6954</v>
      </c>
      <c r="H45" s="60">
        <f t="shared" si="8"/>
        <v>0</v>
      </c>
    </row>
    <row r="46" spans="1:9" x14ac:dyDescent="0.35">
      <c r="C46" s="60"/>
      <c r="D46" s="60"/>
      <c r="E46" s="60"/>
      <c r="F46" s="60"/>
      <c r="G46" s="60"/>
    </row>
    <row r="47" spans="1:9" x14ac:dyDescent="0.35">
      <c r="B47" s="120" t="s">
        <v>510</v>
      </c>
    </row>
    <row r="48" spans="1:9" x14ac:dyDescent="0.35">
      <c r="B48" s="120">
        <v>75530.28</v>
      </c>
    </row>
  </sheetData>
  <phoneticPr fontId="14" type="noConversion"/>
  <pageMargins left="0.7" right="0.7" top="0.75" bottom="0.75" header="0.3" footer="0.3"/>
  <pageSetup scale="70" orientation="landscape" r:id="rId1"/>
  <headerFooter>
    <oddFooter>&amp;CPage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57"/>
  <sheetViews>
    <sheetView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I2" sqref="I2"/>
    </sheetView>
  </sheetViews>
  <sheetFormatPr defaultColWidth="9.1796875" defaultRowHeight="14.5" x14ac:dyDescent="0.35"/>
  <cols>
    <col min="1" max="1" width="17.7265625" style="58" customWidth="1"/>
    <col min="2" max="2" width="50.7265625" style="58" customWidth="1"/>
    <col min="3" max="4" width="20.7265625" style="58" hidden="1" customWidth="1"/>
    <col min="5" max="8" width="20.7265625" style="58" customWidth="1"/>
    <col min="9" max="9" width="22.81640625" style="80" bestFit="1" customWidth="1"/>
    <col min="10" max="10" width="12.26953125" style="58" customWidth="1"/>
    <col min="11" max="16384" width="9.1796875" style="58"/>
  </cols>
  <sheetData>
    <row r="1" spans="1:11" ht="31.5" customHeight="1" thickBot="1" x14ac:dyDescent="0.4">
      <c r="A1" s="86" t="s">
        <v>56</v>
      </c>
      <c r="B1" s="86" t="s">
        <v>57</v>
      </c>
      <c r="C1" s="70" t="s">
        <v>489</v>
      </c>
      <c r="D1" s="70" t="s">
        <v>490</v>
      </c>
      <c r="E1" s="70" t="s">
        <v>491</v>
      </c>
      <c r="F1" s="70" t="s">
        <v>61</v>
      </c>
      <c r="G1" s="70" t="s">
        <v>62</v>
      </c>
      <c r="H1" s="70" t="s">
        <v>63</v>
      </c>
      <c r="I1" s="80" t="s">
        <v>750</v>
      </c>
    </row>
    <row r="2" spans="1:11" x14ac:dyDescent="0.35">
      <c r="A2" s="58" t="s">
        <v>8</v>
      </c>
    </row>
    <row r="3" spans="1:11" x14ac:dyDescent="0.35">
      <c r="A3" s="58" t="s">
        <v>585</v>
      </c>
      <c r="B3" s="58" t="s">
        <v>586</v>
      </c>
      <c r="F3" s="59">
        <f>'[1]personal services'!C42</f>
        <v>1650</v>
      </c>
      <c r="I3" s="80">
        <v>125</v>
      </c>
    </row>
    <row r="4" spans="1:11" x14ac:dyDescent="0.35">
      <c r="A4" s="58" t="s">
        <v>587</v>
      </c>
      <c r="B4" s="58" t="s">
        <v>588</v>
      </c>
      <c r="C4" s="60">
        <v>1020</v>
      </c>
      <c r="D4" s="60">
        <v>1030</v>
      </c>
      <c r="E4" s="60">
        <v>1158</v>
      </c>
      <c r="F4" s="59">
        <v>0</v>
      </c>
      <c r="G4" s="59">
        <v>1452</v>
      </c>
      <c r="H4" s="59">
        <f>'personal services'!D39</f>
        <v>1700</v>
      </c>
      <c r="I4" s="80">
        <f>1700*1.03</f>
        <v>1751</v>
      </c>
      <c r="J4" s="80"/>
      <c r="K4" s="80"/>
    </row>
    <row r="5" spans="1:11" x14ac:dyDescent="0.35">
      <c r="A5" s="58" t="s">
        <v>589</v>
      </c>
      <c r="B5" s="58" t="s">
        <v>530</v>
      </c>
      <c r="C5" s="60">
        <v>0</v>
      </c>
      <c r="D5" s="60">
        <v>0</v>
      </c>
      <c r="E5" s="60">
        <v>0</v>
      </c>
      <c r="F5" s="59">
        <v>200</v>
      </c>
      <c r="G5" s="59">
        <v>0</v>
      </c>
      <c r="H5" s="59">
        <v>0</v>
      </c>
    </row>
    <row r="6" spans="1:11" x14ac:dyDescent="0.35">
      <c r="A6" s="58" t="s">
        <v>590</v>
      </c>
      <c r="B6" s="58" t="s">
        <v>532</v>
      </c>
      <c r="C6" s="60">
        <v>0</v>
      </c>
      <c r="D6" s="60">
        <v>0</v>
      </c>
      <c r="E6" s="60">
        <v>0</v>
      </c>
      <c r="F6" s="59">
        <v>700</v>
      </c>
      <c r="G6" s="59">
        <v>700</v>
      </c>
      <c r="H6" s="59">
        <v>200</v>
      </c>
      <c r="I6" s="80">
        <v>200</v>
      </c>
    </row>
    <row r="7" spans="1:11" x14ac:dyDescent="0.35">
      <c r="A7" s="58" t="s">
        <v>591</v>
      </c>
      <c r="B7" s="58" t="s">
        <v>536</v>
      </c>
      <c r="C7" s="60">
        <v>0</v>
      </c>
      <c r="D7" s="60">
        <v>0</v>
      </c>
      <c r="E7" s="60">
        <v>0</v>
      </c>
      <c r="F7" s="59">
        <v>200</v>
      </c>
      <c r="G7" s="59">
        <v>0</v>
      </c>
      <c r="H7" s="59">
        <v>700</v>
      </c>
      <c r="I7" s="80">
        <v>800</v>
      </c>
    </row>
    <row r="8" spans="1:11" x14ac:dyDescent="0.35">
      <c r="A8" s="58" t="s">
        <v>592</v>
      </c>
      <c r="B8" s="58" t="s">
        <v>593</v>
      </c>
      <c r="C8" s="60">
        <v>0</v>
      </c>
      <c r="D8" s="60">
        <v>0</v>
      </c>
      <c r="E8" s="60">
        <v>0</v>
      </c>
      <c r="F8" s="59">
        <v>500</v>
      </c>
      <c r="G8" s="59">
        <v>558</v>
      </c>
      <c r="H8" s="59">
        <v>200</v>
      </c>
      <c r="I8" s="80">
        <v>200</v>
      </c>
    </row>
    <row r="9" spans="1:11" x14ac:dyDescent="0.35">
      <c r="A9" s="58" t="s">
        <v>594</v>
      </c>
      <c r="B9" s="58" t="s">
        <v>595</v>
      </c>
      <c r="C9" s="60">
        <v>383</v>
      </c>
      <c r="D9" s="60">
        <v>386</v>
      </c>
      <c r="E9" s="60">
        <v>455</v>
      </c>
      <c r="F9" s="59">
        <f>'[1]personal services'!C43</f>
        <v>627</v>
      </c>
      <c r="G9" s="59">
        <v>464</v>
      </c>
      <c r="H9" s="59">
        <v>500</v>
      </c>
      <c r="I9" s="80">
        <v>500</v>
      </c>
    </row>
    <row r="10" spans="1:11" x14ac:dyDescent="0.35">
      <c r="A10" s="58" t="s">
        <v>596</v>
      </c>
      <c r="B10" s="58" t="s">
        <v>542</v>
      </c>
      <c r="C10" s="60">
        <v>306</v>
      </c>
      <c r="D10" s="60">
        <v>726</v>
      </c>
      <c r="E10" s="60">
        <v>320</v>
      </c>
      <c r="F10" s="59">
        <v>0</v>
      </c>
      <c r="G10" s="59">
        <v>0</v>
      </c>
      <c r="H10" s="59">
        <f>'personal services'!D40</f>
        <v>646</v>
      </c>
      <c r="I10" s="80">
        <f>650*1.04</f>
        <v>676</v>
      </c>
    </row>
    <row r="11" spans="1:11" x14ac:dyDescent="0.35">
      <c r="A11" s="58" t="s">
        <v>597</v>
      </c>
      <c r="B11" s="58" t="s">
        <v>598</v>
      </c>
      <c r="C11" s="60">
        <v>0</v>
      </c>
      <c r="D11" s="60">
        <v>0</v>
      </c>
      <c r="E11" s="60">
        <v>0</v>
      </c>
      <c r="F11" s="59">
        <v>100</v>
      </c>
      <c r="G11" s="59">
        <v>0</v>
      </c>
      <c r="H11" s="59">
        <v>0</v>
      </c>
    </row>
    <row r="12" spans="1:11" x14ac:dyDescent="0.35">
      <c r="A12" s="58" t="s">
        <v>599</v>
      </c>
      <c r="B12" s="58" t="s">
        <v>546</v>
      </c>
      <c r="C12" s="60">
        <v>195</v>
      </c>
      <c r="D12" s="60">
        <v>485</v>
      </c>
      <c r="E12" s="60">
        <v>221</v>
      </c>
      <c r="F12" s="59">
        <f>'[1]personal services'!C44</f>
        <v>785</v>
      </c>
      <c r="G12" s="59">
        <v>345</v>
      </c>
      <c r="H12" s="59">
        <v>100</v>
      </c>
      <c r="I12" s="80">
        <v>100</v>
      </c>
    </row>
    <row r="13" spans="1:11" x14ac:dyDescent="0.35">
      <c r="A13" s="58" t="s">
        <v>600</v>
      </c>
      <c r="B13" s="58" t="s">
        <v>548</v>
      </c>
      <c r="C13" s="60">
        <v>0</v>
      </c>
      <c r="D13" s="60">
        <v>266</v>
      </c>
      <c r="E13" s="60">
        <v>784</v>
      </c>
      <c r="F13" s="59">
        <v>0</v>
      </c>
      <c r="G13" s="59">
        <v>36</v>
      </c>
      <c r="H13" s="59">
        <f>'personal services'!D41</f>
        <v>809</v>
      </c>
      <c r="I13" s="80">
        <f>810*1.04</f>
        <v>842.4</v>
      </c>
    </row>
    <row r="14" spans="1:11" x14ac:dyDescent="0.35">
      <c r="A14" s="58" t="s">
        <v>601</v>
      </c>
      <c r="B14" s="58" t="s">
        <v>550</v>
      </c>
      <c r="C14" s="60">
        <v>0</v>
      </c>
      <c r="D14" s="60">
        <v>0</v>
      </c>
      <c r="E14" s="60">
        <v>0</v>
      </c>
      <c r="F14" s="59">
        <v>3500</v>
      </c>
      <c r="G14" s="59">
        <v>0</v>
      </c>
      <c r="H14" s="59">
        <v>0</v>
      </c>
    </row>
    <row r="15" spans="1:11" x14ac:dyDescent="0.35">
      <c r="A15" s="58" t="s">
        <v>602</v>
      </c>
      <c r="B15" s="58" t="s">
        <v>603</v>
      </c>
      <c r="C15" s="60">
        <v>2988</v>
      </c>
      <c r="D15" s="60">
        <v>2666</v>
      </c>
      <c r="E15" s="60">
        <v>3640</v>
      </c>
      <c r="F15" s="59">
        <v>0</v>
      </c>
      <c r="G15" s="59">
        <v>3823</v>
      </c>
      <c r="H15" s="59">
        <v>3500</v>
      </c>
      <c r="I15" s="80">
        <v>3500</v>
      </c>
    </row>
    <row r="16" spans="1:11" x14ac:dyDescent="0.35">
      <c r="A16" s="58" t="s">
        <v>604</v>
      </c>
      <c r="B16" s="58" t="s">
        <v>554</v>
      </c>
      <c r="C16" s="60">
        <v>0</v>
      </c>
      <c r="D16" s="60">
        <v>0</v>
      </c>
      <c r="E16" s="60">
        <v>0</v>
      </c>
      <c r="F16" s="59">
        <v>100</v>
      </c>
      <c r="G16" s="59">
        <v>0</v>
      </c>
      <c r="H16" s="59">
        <v>0</v>
      </c>
      <c r="I16" s="80">
        <v>200</v>
      </c>
    </row>
    <row r="17" spans="1:9" x14ac:dyDescent="0.35">
      <c r="A17" s="58" t="s">
        <v>605</v>
      </c>
      <c r="B17" s="58" t="s">
        <v>210</v>
      </c>
      <c r="C17" s="60">
        <v>98</v>
      </c>
      <c r="D17" s="60">
        <v>150</v>
      </c>
      <c r="E17" s="60">
        <v>169</v>
      </c>
      <c r="F17" s="59">
        <v>0</v>
      </c>
      <c r="G17" s="59">
        <v>111</v>
      </c>
      <c r="H17" s="59">
        <v>100</v>
      </c>
      <c r="I17" s="80">
        <v>100</v>
      </c>
    </row>
    <row r="18" spans="1:9" x14ac:dyDescent="0.35">
      <c r="A18" s="58" t="s">
        <v>606</v>
      </c>
      <c r="B18" s="58" t="s">
        <v>607</v>
      </c>
      <c r="C18" s="60">
        <v>7100</v>
      </c>
      <c r="D18" s="60">
        <v>0</v>
      </c>
      <c r="E18" s="60">
        <v>0</v>
      </c>
      <c r="F18" s="59">
        <v>0</v>
      </c>
      <c r="G18" s="59">
        <v>0</v>
      </c>
      <c r="H18" s="59">
        <v>0</v>
      </c>
    </row>
    <row r="19" spans="1:9" x14ac:dyDescent="0.35">
      <c r="A19" s="58" t="s">
        <v>608</v>
      </c>
      <c r="B19" s="58" t="s">
        <v>609</v>
      </c>
      <c r="C19" s="60">
        <v>249</v>
      </c>
      <c r="D19" s="60">
        <v>0</v>
      </c>
      <c r="E19" s="60">
        <v>0</v>
      </c>
      <c r="F19" s="59">
        <v>0</v>
      </c>
      <c r="G19" s="59">
        <v>0</v>
      </c>
      <c r="H19" s="59">
        <v>0</v>
      </c>
    </row>
    <row r="20" spans="1:9" x14ac:dyDescent="0.35">
      <c r="A20" s="58" t="s">
        <v>610</v>
      </c>
      <c r="B20" s="58" t="s">
        <v>220</v>
      </c>
      <c r="C20" s="60">
        <v>2250</v>
      </c>
      <c r="D20" s="60">
        <v>2250</v>
      </c>
      <c r="E20" s="60">
        <v>2250</v>
      </c>
      <c r="F20" s="59">
        <v>0</v>
      </c>
      <c r="G20" s="59">
        <v>0</v>
      </c>
      <c r="H20" s="59">
        <v>0</v>
      </c>
    </row>
    <row r="21" spans="1:9" x14ac:dyDescent="0.35">
      <c r="A21" s="58" t="s">
        <v>611</v>
      </c>
      <c r="B21" s="58" t="s">
        <v>222</v>
      </c>
      <c r="C21" s="60">
        <v>117</v>
      </c>
      <c r="D21" s="60">
        <v>31</v>
      </c>
      <c r="E21" s="60">
        <v>6</v>
      </c>
      <c r="F21" s="59">
        <v>0</v>
      </c>
      <c r="G21" s="59">
        <v>0</v>
      </c>
      <c r="H21" s="59">
        <v>0</v>
      </c>
    </row>
    <row r="22" spans="1:9" x14ac:dyDescent="0.35">
      <c r="A22" s="58" t="s">
        <v>612</v>
      </c>
      <c r="B22" s="58" t="s">
        <v>613</v>
      </c>
      <c r="C22" s="60">
        <v>2663</v>
      </c>
      <c r="D22" s="60">
        <v>0</v>
      </c>
      <c r="E22" s="60"/>
      <c r="F22" s="59">
        <v>0</v>
      </c>
      <c r="G22" s="59">
        <v>0</v>
      </c>
      <c r="H22" s="59">
        <v>0</v>
      </c>
    </row>
    <row r="23" spans="1:9" ht="15" thickBot="1" x14ac:dyDescent="0.4">
      <c r="A23" s="58" t="s">
        <v>614</v>
      </c>
      <c r="B23" s="58" t="s">
        <v>615</v>
      </c>
      <c r="C23" s="60">
        <v>47</v>
      </c>
      <c r="D23" s="60">
        <v>0</v>
      </c>
      <c r="E23" s="60"/>
      <c r="F23" s="61">
        <f>SUM(F3:F22)</f>
        <v>8362</v>
      </c>
      <c r="G23" s="59">
        <v>0</v>
      </c>
      <c r="H23" s="59">
        <v>0</v>
      </c>
    </row>
    <row r="24" spans="1:9" s="86" customFormat="1" ht="15" thickBot="1" x14ac:dyDescent="0.4">
      <c r="A24" s="84" t="s">
        <v>227</v>
      </c>
      <c r="B24" s="84"/>
      <c r="C24" s="61">
        <f>SUM(C4:C23)</f>
        <v>17416</v>
      </c>
      <c r="D24" s="61">
        <f>SUM(D4:D23)</f>
        <v>7990</v>
      </c>
      <c r="E24" s="61">
        <f>SUM(E4:E23)</f>
        <v>9003</v>
      </c>
      <c r="F24" s="65"/>
      <c r="G24" s="61">
        <f>SUM(G4:G23)</f>
        <v>7489</v>
      </c>
      <c r="H24" s="61">
        <f>SUM(H4:H23)</f>
        <v>8455</v>
      </c>
      <c r="I24" s="103">
        <f>SUM(I3:I23)</f>
        <v>8994.4</v>
      </c>
    </row>
    <row r="25" spans="1:9" ht="15" thickBot="1" x14ac:dyDescent="0.4">
      <c r="A25" s="91"/>
      <c r="C25" s="65"/>
      <c r="D25" s="65"/>
      <c r="E25" s="65"/>
      <c r="F25" s="59"/>
      <c r="G25" s="65"/>
      <c r="H25" s="65"/>
    </row>
    <row r="26" spans="1:9" ht="15" thickBot="1" x14ac:dyDescent="0.4">
      <c r="A26" s="91" t="s">
        <v>228</v>
      </c>
      <c r="C26" s="59"/>
      <c r="D26" s="59"/>
      <c r="E26" s="59"/>
      <c r="F26" s="59"/>
      <c r="G26" s="59"/>
      <c r="H26" s="59"/>
    </row>
    <row r="27" spans="1:9" x14ac:dyDescent="0.35">
      <c r="C27" s="59"/>
      <c r="D27" s="59"/>
      <c r="E27" s="59"/>
      <c r="F27" s="59">
        <v>5000</v>
      </c>
      <c r="G27" s="59"/>
      <c r="H27" s="59"/>
    </row>
    <row r="28" spans="1:9" x14ac:dyDescent="0.35">
      <c r="A28" s="58" t="s">
        <v>616</v>
      </c>
      <c r="B28" s="58" t="s">
        <v>617</v>
      </c>
      <c r="C28" s="59"/>
      <c r="D28" s="59">
        <v>5000</v>
      </c>
      <c r="E28" s="59"/>
      <c r="F28" s="59"/>
      <c r="G28" s="59">
        <v>5000</v>
      </c>
      <c r="H28" s="59">
        <v>5000</v>
      </c>
      <c r="I28" s="80">
        <v>5000</v>
      </c>
    </row>
    <row r="29" spans="1:9" ht="15" thickBot="1" x14ac:dyDescent="0.4">
      <c r="C29" s="59"/>
      <c r="D29" s="59"/>
      <c r="E29" s="59"/>
      <c r="F29" s="93">
        <f>SUM(F27:F27)</f>
        <v>5000</v>
      </c>
      <c r="G29" s="59"/>
      <c r="H29" s="59"/>
    </row>
    <row r="30" spans="1:9" ht="15" thickBot="1" x14ac:dyDescent="0.4">
      <c r="A30" s="58" t="s">
        <v>231</v>
      </c>
      <c r="B30" s="91"/>
      <c r="C30" s="93"/>
      <c r="D30" s="93"/>
      <c r="E30" s="93"/>
      <c r="F30" s="65"/>
      <c r="G30" s="93">
        <f>SUM(G28:G28)</f>
        <v>5000</v>
      </c>
      <c r="H30" s="93">
        <f>SUM(H28:H28)</f>
        <v>5000</v>
      </c>
      <c r="I30" s="80">
        <v>5000</v>
      </c>
    </row>
    <row r="31" spans="1:9" x14ac:dyDescent="0.35">
      <c r="C31" s="65"/>
      <c r="D31" s="65"/>
      <c r="E31" s="65"/>
      <c r="G31" s="65"/>
      <c r="H31" s="65"/>
    </row>
    <row r="32" spans="1:9" x14ac:dyDescent="0.35">
      <c r="A32" s="86" t="s">
        <v>18</v>
      </c>
      <c r="C32" s="60"/>
      <c r="D32" s="60"/>
      <c r="E32" s="60"/>
    </row>
    <row r="33" spans="1:9" x14ac:dyDescent="0.35">
      <c r="C33" s="60"/>
      <c r="D33" s="60"/>
      <c r="E33" s="60"/>
      <c r="F33" s="60">
        <v>6219</v>
      </c>
    </row>
    <row r="34" spans="1:9" x14ac:dyDescent="0.35">
      <c r="A34" s="58" t="s">
        <v>618</v>
      </c>
      <c r="B34" s="58" t="s">
        <v>568</v>
      </c>
      <c r="C34" s="60">
        <v>7377</v>
      </c>
      <c r="D34" s="60">
        <v>6750</v>
      </c>
      <c r="E34" s="60">
        <v>7103</v>
      </c>
      <c r="F34" s="60">
        <v>0</v>
      </c>
      <c r="G34" s="60">
        <v>6937</v>
      </c>
      <c r="H34" s="60">
        <v>6219</v>
      </c>
      <c r="I34" s="80">
        <v>6000</v>
      </c>
    </row>
    <row r="35" spans="1:9" x14ac:dyDescent="0.35">
      <c r="A35" s="58" t="s">
        <v>619</v>
      </c>
      <c r="B35" s="58" t="s">
        <v>620</v>
      </c>
      <c r="C35" s="60">
        <v>0</v>
      </c>
      <c r="D35" s="60">
        <v>0</v>
      </c>
      <c r="E35" s="60">
        <v>0</v>
      </c>
      <c r="F35" s="60">
        <v>40</v>
      </c>
      <c r="G35" s="60">
        <v>0</v>
      </c>
      <c r="H35" s="60">
        <v>0</v>
      </c>
    </row>
    <row r="36" spans="1:9" x14ac:dyDescent="0.35">
      <c r="A36" s="58" t="s">
        <v>621</v>
      </c>
      <c r="B36" s="58" t="s">
        <v>622</v>
      </c>
      <c r="C36" s="60">
        <v>51</v>
      </c>
      <c r="D36" s="60">
        <v>38</v>
      </c>
      <c r="E36" s="60">
        <v>152</v>
      </c>
      <c r="F36" s="60">
        <v>20</v>
      </c>
      <c r="G36" s="60">
        <v>260</v>
      </c>
      <c r="H36" s="60">
        <v>40</v>
      </c>
      <c r="I36" s="80">
        <v>50</v>
      </c>
    </row>
    <row r="37" spans="1:9" x14ac:dyDescent="0.35">
      <c r="A37" s="58" t="s">
        <v>623</v>
      </c>
      <c r="B37" s="58" t="s">
        <v>247</v>
      </c>
      <c r="C37" s="60">
        <v>23</v>
      </c>
      <c r="D37" s="60">
        <v>18</v>
      </c>
      <c r="E37" s="60">
        <v>137</v>
      </c>
      <c r="F37" s="60">
        <v>0</v>
      </c>
      <c r="G37" s="60">
        <v>1145</v>
      </c>
      <c r="H37" s="60">
        <v>20</v>
      </c>
      <c r="I37" s="80">
        <v>700</v>
      </c>
    </row>
    <row r="38" spans="1:9" x14ac:dyDescent="0.35">
      <c r="A38" s="58" t="s">
        <v>624</v>
      </c>
      <c r="B38" s="58" t="s">
        <v>265</v>
      </c>
      <c r="C38" s="60">
        <v>0</v>
      </c>
      <c r="D38" s="60">
        <v>0</v>
      </c>
      <c r="E38" s="60"/>
      <c r="F38" s="60">
        <v>0</v>
      </c>
      <c r="G38" s="60">
        <v>0</v>
      </c>
      <c r="H38" s="60">
        <v>0</v>
      </c>
    </row>
    <row r="39" spans="1:9" x14ac:dyDescent="0.35">
      <c r="A39" s="58" t="s">
        <v>625</v>
      </c>
      <c r="B39" s="58" t="s">
        <v>626</v>
      </c>
      <c r="C39" s="60">
        <v>0</v>
      </c>
      <c r="D39" s="60">
        <v>0</v>
      </c>
      <c r="E39" s="60"/>
      <c r="F39" s="60">
        <v>0</v>
      </c>
      <c r="G39" s="60">
        <v>0</v>
      </c>
      <c r="H39" s="60">
        <v>0</v>
      </c>
    </row>
    <row r="40" spans="1:9" ht="15" thickBot="1" x14ac:dyDescent="0.4">
      <c r="A40" s="58" t="s">
        <v>627</v>
      </c>
      <c r="B40" s="58" t="s">
        <v>290</v>
      </c>
      <c r="C40" s="60">
        <v>15</v>
      </c>
      <c r="D40" s="60">
        <v>0</v>
      </c>
      <c r="E40" s="60"/>
      <c r="F40" s="61">
        <f t="shared" ref="F40" si="0">SUM(F33:F39)</f>
        <v>6279</v>
      </c>
      <c r="G40" s="60">
        <v>0</v>
      </c>
      <c r="H40" s="60">
        <v>0</v>
      </c>
    </row>
    <row r="41" spans="1:9" s="86" customFormat="1" ht="15" thickBot="1" x14ac:dyDescent="0.4">
      <c r="A41" s="84" t="s">
        <v>291</v>
      </c>
      <c r="B41" s="84"/>
      <c r="C41" s="61">
        <f t="shared" ref="C41:E41" si="1">SUM(C34:C40)</f>
        <v>7466</v>
      </c>
      <c r="D41" s="61">
        <f t="shared" si="1"/>
        <v>6806</v>
      </c>
      <c r="E41" s="61">
        <f t="shared" si="1"/>
        <v>7392</v>
      </c>
      <c r="F41" s="58"/>
      <c r="G41" s="61">
        <f t="shared" ref="G41:H41" si="2">SUM(G34:G40)</f>
        <v>8342</v>
      </c>
      <c r="H41" s="61">
        <f t="shared" si="2"/>
        <v>6279</v>
      </c>
      <c r="I41" s="103">
        <f>SUM(I34:I40)</f>
        <v>6750</v>
      </c>
    </row>
    <row r="42" spans="1:9" ht="15" thickBot="1" x14ac:dyDescent="0.4">
      <c r="C42" s="60"/>
      <c r="D42" s="60"/>
      <c r="E42" s="60"/>
      <c r="F42" s="61">
        <v>1000</v>
      </c>
    </row>
    <row r="43" spans="1:9" s="86" customFormat="1" ht="15" thickBot="1" x14ac:dyDescent="0.4">
      <c r="A43" s="84" t="s">
        <v>5</v>
      </c>
      <c r="B43" s="84" t="s">
        <v>292</v>
      </c>
      <c r="C43" s="61"/>
      <c r="D43" s="61"/>
      <c r="E43" s="61"/>
      <c r="F43" s="58"/>
      <c r="G43" s="61">
        <v>1000</v>
      </c>
      <c r="H43" s="61">
        <v>1000</v>
      </c>
      <c r="I43" s="103">
        <v>1000</v>
      </c>
    </row>
    <row r="44" spans="1:9" ht="15" thickBot="1" x14ac:dyDescent="0.4">
      <c r="C44" s="60"/>
      <c r="D44" s="60"/>
      <c r="E44" s="60"/>
      <c r="F44" s="73">
        <f>SUM(F23+F29-F40-F42)</f>
        <v>6083</v>
      </c>
    </row>
    <row r="45" spans="1:9" s="86" customFormat="1" ht="15" thickBot="1" x14ac:dyDescent="0.4">
      <c r="A45" s="86" t="s">
        <v>628</v>
      </c>
      <c r="B45" s="86" t="s">
        <v>525</v>
      </c>
      <c r="C45" s="73">
        <v>11246</v>
      </c>
      <c r="D45" s="73">
        <v>7281</v>
      </c>
      <c r="E45" s="73">
        <v>7357</v>
      </c>
      <c r="F45" s="58"/>
      <c r="G45" s="73">
        <v>6083</v>
      </c>
      <c r="H45" s="73">
        <f>SUM(H24+H30-H41-H43)</f>
        <v>6176</v>
      </c>
      <c r="I45" s="73">
        <f>SUM(I24+I30-I41-I43)</f>
        <v>6244.4</v>
      </c>
    </row>
    <row r="46" spans="1:9" x14ac:dyDescent="0.35">
      <c r="C46" s="60"/>
      <c r="D46" s="60"/>
      <c r="E46" s="60"/>
      <c r="F46" s="60">
        <f>SUM(F40+F42+F44)</f>
        <v>13362</v>
      </c>
    </row>
    <row r="47" spans="1:9" x14ac:dyDescent="0.35">
      <c r="B47" s="58" t="s">
        <v>295</v>
      </c>
      <c r="C47" s="60">
        <f>SUM(C41+C43+C45)</f>
        <v>18712</v>
      </c>
      <c r="D47" s="60">
        <f>SUM(D41+D43+D45)</f>
        <v>14087</v>
      </c>
      <c r="E47" s="60">
        <f>SUM(E41+E43+E45)</f>
        <v>14749</v>
      </c>
      <c r="F47" s="60"/>
      <c r="G47" s="60">
        <f>SUM(G41+G43+G45)</f>
        <v>15425</v>
      </c>
      <c r="H47" s="60">
        <f>SUM(H41+H43+H45)</f>
        <v>13455</v>
      </c>
      <c r="I47" s="60">
        <f>SUM(I41+I43+I45)</f>
        <v>13994.4</v>
      </c>
    </row>
    <row r="48" spans="1:9" x14ac:dyDescent="0.35">
      <c r="C48" s="60"/>
      <c r="D48" s="60"/>
      <c r="E48" s="60"/>
      <c r="F48" s="60">
        <f>SUM(F46-F23-F29)</f>
        <v>0</v>
      </c>
      <c r="G48" s="60"/>
      <c r="H48" s="60"/>
    </row>
    <row r="49" spans="2:8" x14ac:dyDescent="0.35">
      <c r="B49" s="58" t="s">
        <v>296</v>
      </c>
      <c r="C49" s="60">
        <f>SUM(C47-C24)</f>
        <v>1296</v>
      </c>
      <c r="D49" s="60">
        <f>SUM(D47-D24-D28)</f>
        <v>1097</v>
      </c>
      <c r="E49" s="60">
        <f>SUM(E47-E24-E28)</f>
        <v>5746</v>
      </c>
      <c r="G49" s="60">
        <f>SUM(G47-G24-G30)</f>
        <v>2936</v>
      </c>
      <c r="H49" s="60">
        <f>SUM(H47-H24-H30)</f>
        <v>0</v>
      </c>
    </row>
    <row r="51" spans="2:8" hidden="1" x14ac:dyDescent="0.35">
      <c r="B51" s="58" t="s">
        <v>386</v>
      </c>
      <c r="C51" s="59"/>
      <c r="D51" s="59"/>
      <c r="E51" s="59"/>
    </row>
    <row r="52" spans="2:8" hidden="1" x14ac:dyDescent="0.35">
      <c r="C52" s="59"/>
      <c r="D52" s="59"/>
      <c r="E52" s="59"/>
    </row>
    <row r="53" spans="2:8" hidden="1" x14ac:dyDescent="0.35">
      <c r="B53" s="58" t="s">
        <v>387</v>
      </c>
      <c r="C53" s="59"/>
      <c r="D53" s="59"/>
      <c r="E53" s="59"/>
    </row>
    <row r="54" spans="2:8" hidden="1" x14ac:dyDescent="0.35">
      <c r="C54" s="59"/>
      <c r="D54" s="59"/>
      <c r="E54" s="59"/>
    </row>
    <row r="55" spans="2:8" hidden="1" x14ac:dyDescent="0.35">
      <c r="B55" s="58" t="s">
        <v>388</v>
      </c>
      <c r="C55" s="59"/>
      <c r="D55" s="59"/>
      <c r="E55" s="59"/>
    </row>
    <row r="56" spans="2:8" x14ac:dyDescent="0.35">
      <c r="B56" s="120" t="s">
        <v>510</v>
      </c>
    </row>
    <row r="57" spans="2:8" x14ac:dyDescent="0.35">
      <c r="B57" s="120">
        <v>20544.990000000002</v>
      </c>
    </row>
  </sheetData>
  <phoneticPr fontId="14" type="noConversion"/>
  <pageMargins left="0.7" right="0.7" top="0.75" bottom="0.75" header="0.3" footer="0.3"/>
  <pageSetup scale="64" orientation="landscape" r:id="rId1"/>
  <headerFooter>
    <oddFooter>&amp;CPage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30"/>
  <sheetViews>
    <sheetView workbookViewId="0">
      <selection activeCell="I2" sqref="I2"/>
    </sheetView>
  </sheetViews>
  <sheetFormatPr defaultColWidth="9.1796875" defaultRowHeight="14.5" x14ac:dyDescent="0.35"/>
  <cols>
    <col min="1" max="1" width="17.7265625" style="58" customWidth="1"/>
    <col min="2" max="2" width="46.81640625" style="58" customWidth="1"/>
    <col min="3" max="4" width="20.7265625" style="58" hidden="1" customWidth="1"/>
    <col min="5" max="5" width="17.54296875" style="58" customWidth="1"/>
    <col min="6" max="6" width="17.26953125" style="58" customWidth="1"/>
    <col min="7" max="7" width="15" style="58" customWidth="1"/>
    <col min="8" max="8" width="15.26953125" style="58" customWidth="1"/>
    <col min="9" max="9" width="15.1796875" style="80" bestFit="1" customWidth="1"/>
    <col min="10" max="16384" width="9.1796875" style="58"/>
  </cols>
  <sheetData>
    <row r="1" spans="1:9" ht="32.25" customHeight="1" thickBot="1" x14ac:dyDescent="0.4">
      <c r="A1" s="200" t="s">
        <v>56</v>
      </c>
      <c r="B1" s="200" t="s">
        <v>57</v>
      </c>
      <c r="C1" s="193" t="s">
        <v>58</v>
      </c>
      <c r="D1" s="193" t="s">
        <v>59</v>
      </c>
      <c r="E1" s="193" t="s">
        <v>60</v>
      </c>
      <c r="F1" s="193" t="s">
        <v>61</v>
      </c>
      <c r="G1" s="193" t="s">
        <v>62</v>
      </c>
      <c r="H1" s="193" t="s">
        <v>63</v>
      </c>
      <c r="I1" s="204" t="s">
        <v>750</v>
      </c>
    </row>
    <row r="2" spans="1:9" x14ac:dyDescent="0.35">
      <c r="A2" s="58" t="s">
        <v>8</v>
      </c>
    </row>
    <row r="3" spans="1:9" x14ac:dyDescent="0.35">
      <c r="A3" s="58" t="s">
        <v>629</v>
      </c>
      <c r="B3" s="58" t="s">
        <v>514</v>
      </c>
      <c r="C3" s="60">
        <v>0</v>
      </c>
      <c r="D3" s="60">
        <v>70000</v>
      </c>
      <c r="E3" s="60">
        <v>70000</v>
      </c>
      <c r="F3" s="59">
        <v>75000</v>
      </c>
      <c r="G3" s="59">
        <v>75000</v>
      </c>
      <c r="H3" s="59">
        <v>75000</v>
      </c>
      <c r="I3" s="80">
        <v>80000</v>
      </c>
    </row>
    <row r="4" spans="1:9" x14ac:dyDescent="0.35">
      <c r="A4" s="58" t="s">
        <v>630</v>
      </c>
      <c r="B4" s="58" t="s">
        <v>516</v>
      </c>
      <c r="C4" s="60">
        <v>0</v>
      </c>
      <c r="D4" s="60">
        <v>40523</v>
      </c>
      <c r="E4" s="60">
        <v>40400</v>
      </c>
      <c r="F4" s="59">
        <v>39000</v>
      </c>
      <c r="G4" s="59">
        <v>39000</v>
      </c>
      <c r="H4" s="59">
        <v>37500</v>
      </c>
      <c r="I4" s="80">
        <v>36000</v>
      </c>
    </row>
    <row r="5" spans="1:9" x14ac:dyDescent="0.35">
      <c r="A5" s="58" t="s">
        <v>631</v>
      </c>
      <c r="B5" s="58" t="s">
        <v>220</v>
      </c>
      <c r="C5" s="60">
        <v>52250</v>
      </c>
      <c r="D5" s="60">
        <v>2250</v>
      </c>
      <c r="E5" s="60">
        <v>2250</v>
      </c>
      <c r="F5" s="59">
        <v>0</v>
      </c>
      <c r="G5" s="59">
        <v>0</v>
      </c>
      <c r="H5" s="59">
        <v>0</v>
      </c>
    </row>
    <row r="6" spans="1:9" x14ac:dyDescent="0.35">
      <c r="A6" s="58" t="s">
        <v>632</v>
      </c>
      <c r="B6" s="58" t="s">
        <v>222</v>
      </c>
      <c r="C6" s="60">
        <v>37360</v>
      </c>
      <c r="D6" s="60">
        <v>31</v>
      </c>
      <c r="E6" s="60">
        <v>6</v>
      </c>
      <c r="F6" s="59">
        <v>0</v>
      </c>
      <c r="G6" s="59">
        <v>0</v>
      </c>
      <c r="H6" s="59">
        <v>0</v>
      </c>
    </row>
    <row r="7" spans="1:9" x14ac:dyDescent="0.35">
      <c r="A7" s="58" t="s">
        <v>633</v>
      </c>
      <c r="B7" s="58" t="s">
        <v>224</v>
      </c>
      <c r="C7" s="60"/>
      <c r="D7" s="60"/>
      <c r="E7" s="60"/>
      <c r="F7" s="60">
        <v>0</v>
      </c>
      <c r="G7" s="60">
        <v>0</v>
      </c>
      <c r="H7" s="60">
        <v>0</v>
      </c>
    </row>
    <row r="8" spans="1:9" s="86" customFormat="1" ht="15" thickBot="1" x14ac:dyDescent="0.4">
      <c r="A8" s="84" t="s">
        <v>227</v>
      </c>
      <c r="B8" s="84"/>
      <c r="C8" s="61">
        <f t="shared" ref="C8:H8" si="0">SUM(C3:C7)</f>
        <v>89610</v>
      </c>
      <c r="D8" s="61">
        <f t="shared" ref="D8:F8" si="1">SUM(D3:D7)</f>
        <v>112804</v>
      </c>
      <c r="E8" s="61">
        <f t="shared" si="1"/>
        <v>112656</v>
      </c>
      <c r="F8" s="61">
        <f t="shared" si="1"/>
        <v>114000</v>
      </c>
      <c r="G8" s="61">
        <f t="shared" ref="G8" si="2">SUM(G3:G7)</f>
        <v>114000</v>
      </c>
      <c r="H8" s="61">
        <f t="shared" si="0"/>
        <v>112500</v>
      </c>
      <c r="I8" s="103">
        <f>SUM(I3:I7)</f>
        <v>116000</v>
      </c>
    </row>
    <row r="9" spans="1:9" ht="15" thickBot="1" x14ac:dyDescent="0.4">
      <c r="A9" s="91" t="s">
        <v>228</v>
      </c>
      <c r="C9" s="59"/>
      <c r="D9" s="59"/>
      <c r="E9" s="59"/>
      <c r="F9" s="59"/>
      <c r="G9" s="59"/>
      <c r="H9" s="59"/>
    </row>
    <row r="10" spans="1:9" x14ac:dyDescent="0.35">
      <c r="C10" s="59"/>
      <c r="D10" s="59"/>
      <c r="E10" s="59"/>
      <c r="F10" s="59"/>
      <c r="G10" s="59"/>
      <c r="H10" s="59"/>
    </row>
    <row r="11" spans="1:9" x14ac:dyDescent="0.35">
      <c r="A11" s="58" t="s">
        <v>634</v>
      </c>
      <c r="B11" s="58" t="s">
        <v>635</v>
      </c>
      <c r="C11" s="59"/>
      <c r="D11" s="59"/>
      <c r="E11" s="59"/>
      <c r="F11" s="59">
        <v>0</v>
      </c>
      <c r="G11" s="59">
        <v>0</v>
      </c>
      <c r="H11" s="59">
        <v>0</v>
      </c>
    </row>
    <row r="12" spans="1:9" x14ac:dyDescent="0.35">
      <c r="C12" s="59"/>
      <c r="D12" s="59"/>
      <c r="E12" s="59"/>
      <c r="F12" s="59"/>
      <c r="G12" s="59"/>
      <c r="H12" s="59"/>
    </row>
    <row r="13" spans="1:9" ht="15" thickBot="1" x14ac:dyDescent="0.4">
      <c r="A13" s="58" t="s">
        <v>231</v>
      </c>
      <c r="B13" s="91"/>
      <c r="C13" s="93"/>
      <c r="D13" s="93"/>
      <c r="E13" s="93"/>
      <c r="F13" s="93">
        <f>SUM(F11:F11)</f>
        <v>0</v>
      </c>
      <c r="G13" s="93">
        <f>SUM(G11:G11)</f>
        <v>0</v>
      </c>
      <c r="H13" s="93">
        <f>SUM(H11:H11)</f>
        <v>0</v>
      </c>
    </row>
    <row r="14" spans="1:9" x14ac:dyDescent="0.35">
      <c r="C14" s="65"/>
      <c r="D14" s="65"/>
      <c r="E14" s="65"/>
      <c r="F14" s="65"/>
      <c r="G14" s="65"/>
      <c r="H14" s="65"/>
    </row>
    <row r="15" spans="1:9" x14ac:dyDescent="0.35">
      <c r="A15" s="86" t="s">
        <v>18</v>
      </c>
      <c r="C15" s="60"/>
      <c r="D15" s="60"/>
      <c r="E15" s="60"/>
    </row>
    <row r="16" spans="1:9" x14ac:dyDescent="0.35">
      <c r="C16" s="60"/>
      <c r="D16" s="60"/>
      <c r="E16" s="60"/>
    </row>
    <row r="17" spans="1:9" x14ac:dyDescent="0.35">
      <c r="A17" s="58" t="s">
        <v>636</v>
      </c>
      <c r="B17" s="58" t="s">
        <v>247</v>
      </c>
      <c r="C17" s="60">
        <v>55</v>
      </c>
      <c r="D17" s="60">
        <v>39</v>
      </c>
      <c r="E17" s="60">
        <v>401</v>
      </c>
      <c r="F17" s="60">
        <v>0</v>
      </c>
      <c r="G17" s="60">
        <v>2113</v>
      </c>
      <c r="H17" s="60">
        <v>0</v>
      </c>
      <c r="I17" s="80">
        <v>2200</v>
      </c>
    </row>
    <row r="18" spans="1:9" x14ac:dyDescent="0.35">
      <c r="A18" s="58" t="s">
        <v>637</v>
      </c>
      <c r="B18" s="58" t="s">
        <v>290</v>
      </c>
      <c r="C18" s="60">
        <v>4745</v>
      </c>
      <c r="D18" s="60">
        <v>35868</v>
      </c>
      <c r="E18" s="60">
        <v>0</v>
      </c>
      <c r="F18" s="60">
        <v>0</v>
      </c>
      <c r="G18" s="60">
        <v>0</v>
      </c>
      <c r="H18" s="60">
        <v>0</v>
      </c>
    </row>
    <row r="19" spans="1:9" s="86" customFormat="1" ht="15" thickBot="1" x14ac:dyDescent="0.4">
      <c r="A19" s="84" t="s">
        <v>291</v>
      </c>
      <c r="B19" s="84"/>
      <c r="C19" s="61">
        <f t="shared" ref="C19:I19" si="3">SUM(C17:C18)</f>
        <v>4800</v>
      </c>
      <c r="D19" s="61">
        <f t="shared" si="3"/>
        <v>35907</v>
      </c>
      <c r="E19" s="61">
        <f t="shared" si="3"/>
        <v>401</v>
      </c>
      <c r="F19" s="61">
        <f t="shared" si="3"/>
        <v>0</v>
      </c>
      <c r="G19" s="61">
        <f t="shared" si="3"/>
        <v>2113</v>
      </c>
      <c r="H19" s="61">
        <f t="shared" si="3"/>
        <v>0</v>
      </c>
      <c r="I19" s="103">
        <f t="shared" si="3"/>
        <v>2200</v>
      </c>
    </row>
    <row r="20" spans="1:9" x14ac:dyDescent="0.35">
      <c r="C20" s="60"/>
      <c r="D20" s="60"/>
      <c r="E20" s="60"/>
    </row>
    <row r="21" spans="1:9" s="86" customFormat="1" ht="15" thickBot="1" x14ac:dyDescent="0.4">
      <c r="A21" s="84" t="s">
        <v>5</v>
      </c>
      <c r="B21" s="84" t="s">
        <v>638</v>
      </c>
      <c r="C21" s="61"/>
      <c r="D21" s="61"/>
      <c r="E21" s="61"/>
      <c r="F21" s="61">
        <v>3000</v>
      </c>
      <c r="G21" s="61">
        <v>3000</v>
      </c>
      <c r="H21" s="61">
        <v>3000</v>
      </c>
      <c r="I21" s="103">
        <v>3000</v>
      </c>
    </row>
    <row r="22" spans="1:9" x14ac:dyDescent="0.35">
      <c r="C22" s="60"/>
      <c r="D22" s="60"/>
      <c r="E22" s="60"/>
    </row>
    <row r="23" spans="1:9" s="86" customFormat="1" ht="15" thickBot="1" x14ac:dyDescent="0.4">
      <c r="A23" s="86" t="s">
        <v>639</v>
      </c>
      <c r="B23" s="86" t="s">
        <v>525</v>
      </c>
      <c r="C23" s="73">
        <v>84864</v>
      </c>
      <c r="D23" s="73">
        <v>107804</v>
      </c>
      <c r="E23" s="73">
        <v>109656</v>
      </c>
      <c r="F23" s="73">
        <f>SUM(F8+F13-F19-F21)</f>
        <v>111000</v>
      </c>
      <c r="G23" s="73">
        <v>111000</v>
      </c>
      <c r="H23" s="73">
        <f>SUM(H8+H13-H19-H21)</f>
        <v>109500</v>
      </c>
      <c r="I23" s="73">
        <f>SUM(I8+I13-I19-I21)</f>
        <v>110800</v>
      </c>
    </row>
    <row r="24" spans="1:9" x14ac:dyDescent="0.35">
      <c r="C24" s="60"/>
      <c r="D24" s="60"/>
      <c r="E24" s="60"/>
    </row>
    <row r="25" spans="1:9" x14ac:dyDescent="0.35">
      <c r="B25" s="58" t="s">
        <v>295</v>
      </c>
      <c r="C25" s="60">
        <f t="shared" ref="C25" si="4">SUM(C19+C21+C23)</f>
        <v>89664</v>
      </c>
      <c r="D25" s="60">
        <f t="shared" ref="D25:F25" si="5">SUM(D19+D21+D23)</f>
        <v>143711</v>
      </c>
      <c r="E25" s="60">
        <f t="shared" si="5"/>
        <v>110057</v>
      </c>
      <c r="F25" s="60">
        <f t="shared" si="5"/>
        <v>114000</v>
      </c>
      <c r="G25" s="60">
        <f t="shared" ref="G25:I25" si="6">SUM(G19+G21+G23)</f>
        <v>116113</v>
      </c>
      <c r="H25" s="60">
        <f t="shared" si="6"/>
        <v>112500</v>
      </c>
      <c r="I25" s="60">
        <f t="shared" si="6"/>
        <v>116000</v>
      </c>
    </row>
    <row r="26" spans="1:9" x14ac:dyDescent="0.35">
      <c r="C26" s="60"/>
      <c r="D26" s="60"/>
      <c r="E26" s="60"/>
      <c r="F26" s="60"/>
      <c r="G26" s="60"/>
      <c r="H26" s="60"/>
    </row>
    <row r="27" spans="1:9" x14ac:dyDescent="0.35">
      <c r="B27" s="58" t="s">
        <v>296</v>
      </c>
      <c r="C27" s="60">
        <f>SUM(C25-C8)</f>
        <v>54</v>
      </c>
      <c r="D27" s="60">
        <f>SUM(D25-D8)</f>
        <v>30907</v>
      </c>
      <c r="E27" s="60">
        <f>SUM(E25-E8)</f>
        <v>-2599</v>
      </c>
      <c r="F27" s="71">
        <f>SUM(F25-F8-F13)</f>
        <v>0</v>
      </c>
      <c r="G27" s="71">
        <f>SUM(G25-G8-G13)</f>
        <v>2113</v>
      </c>
      <c r="H27" s="71">
        <f>SUM(H25-H8-H13)</f>
        <v>0</v>
      </c>
    </row>
    <row r="29" spans="1:9" x14ac:dyDescent="0.35">
      <c r="B29" s="120" t="s">
        <v>510</v>
      </c>
      <c r="D29" s="59"/>
      <c r="E29" s="59"/>
    </row>
    <row r="30" spans="1:9" x14ac:dyDescent="0.35">
      <c r="B30" s="119">
        <v>1984.48</v>
      </c>
    </row>
  </sheetData>
  <pageMargins left="0.7" right="0.7" top="0.75" bottom="0.75" header="0.3" footer="0.3"/>
  <pageSetup scale="84" orientation="landscape" r:id="rId1"/>
  <headerFooter>
    <oddFooter>&amp;CPage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29"/>
  <sheetViews>
    <sheetView workbookViewId="0">
      <selection activeCell="I2" sqref="I2"/>
    </sheetView>
  </sheetViews>
  <sheetFormatPr defaultColWidth="9.1796875" defaultRowHeight="14.5" x14ac:dyDescent="0.35"/>
  <cols>
    <col min="1" max="1" width="16.1796875" style="58" customWidth="1"/>
    <col min="2" max="2" width="45.7265625" style="58" customWidth="1"/>
    <col min="3" max="4" width="20.7265625" style="58" hidden="1" customWidth="1"/>
    <col min="5" max="5" width="17.26953125" style="58" customWidth="1"/>
    <col min="6" max="6" width="17.1796875" style="58" customWidth="1"/>
    <col min="7" max="7" width="13.81640625" style="58" customWidth="1"/>
    <col min="8" max="8" width="15.81640625" style="58" customWidth="1"/>
    <col min="9" max="9" width="16.7265625" style="80" customWidth="1"/>
    <col min="10" max="16384" width="9.1796875" style="58"/>
  </cols>
  <sheetData>
    <row r="1" spans="1:9" s="205" customFormat="1" ht="29" x14ac:dyDescent="0.35">
      <c r="A1" s="200" t="s">
        <v>56</v>
      </c>
      <c r="B1" s="200" t="s">
        <v>57</v>
      </c>
      <c r="C1" s="193" t="s">
        <v>489</v>
      </c>
      <c r="D1" s="193" t="s">
        <v>490</v>
      </c>
      <c r="E1" s="193" t="s">
        <v>491</v>
      </c>
      <c r="F1" s="193" t="s">
        <v>61</v>
      </c>
      <c r="G1" s="193" t="s">
        <v>62</v>
      </c>
      <c r="H1" s="193" t="s">
        <v>63</v>
      </c>
      <c r="I1" s="204" t="s">
        <v>750</v>
      </c>
    </row>
    <row r="2" spans="1:9" x14ac:dyDescent="0.35">
      <c r="A2" s="58" t="s">
        <v>8</v>
      </c>
    </row>
    <row r="3" spans="1:9" x14ac:dyDescent="0.35">
      <c r="A3" s="58" t="s">
        <v>640</v>
      </c>
      <c r="B3" s="58" t="s">
        <v>514</v>
      </c>
      <c r="C3" s="60">
        <v>0</v>
      </c>
      <c r="D3" s="60">
        <v>15000</v>
      </c>
      <c r="E3" s="60">
        <v>15000</v>
      </c>
      <c r="F3" s="59">
        <v>15000</v>
      </c>
      <c r="G3" s="59">
        <v>15000</v>
      </c>
      <c r="H3" s="59">
        <v>15000</v>
      </c>
      <c r="I3" s="80">
        <v>15000</v>
      </c>
    </row>
    <row r="4" spans="1:9" x14ac:dyDescent="0.35">
      <c r="A4" s="58" t="s">
        <v>641</v>
      </c>
      <c r="B4" s="58" t="s">
        <v>516</v>
      </c>
      <c r="C4" s="60">
        <v>0</v>
      </c>
      <c r="D4" s="60">
        <v>8604</v>
      </c>
      <c r="E4" s="60">
        <v>8575</v>
      </c>
      <c r="F4" s="59">
        <v>8275</v>
      </c>
      <c r="G4" s="59">
        <v>8275</v>
      </c>
      <c r="H4" s="59">
        <v>7975</v>
      </c>
      <c r="I4" s="80">
        <v>7675</v>
      </c>
    </row>
    <row r="5" spans="1:9" x14ac:dyDescent="0.35">
      <c r="A5" s="58" t="s">
        <v>642</v>
      </c>
      <c r="B5" s="58" t="s">
        <v>220</v>
      </c>
      <c r="C5" s="60">
        <v>17250</v>
      </c>
      <c r="D5" s="60">
        <v>2250</v>
      </c>
      <c r="E5" s="60">
        <v>2250</v>
      </c>
      <c r="F5" s="59">
        <v>0</v>
      </c>
      <c r="G5" s="59">
        <v>0</v>
      </c>
      <c r="H5" s="59">
        <v>0</v>
      </c>
    </row>
    <row r="6" spans="1:9" x14ac:dyDescent="0.35">
      <c r="A6" s="58" t="s">
        <v>643</v>
      </c>
      <c r="B6" s="58" t="s">
        <v>222</v>
      </c>
      <c r="C6" s="60">
        <v>8035</v>
      </c>
      <c r="D6" s="60">
        <v>31</v>
      </c>
      <c r="E6" s="60">
        <v>6</v>
      </c>
      <c r="F6" s="59">
        <v>0</v>
      </c>
      <c r="G6" s="59">
        <v>0</v>
      </c>
      <c r="H6" s="59">
        <v>0</v>
      </c>
    </row>
    <row r="7" spans="1:9" s="86" customFormat="1" ht="15" thickBot="1" x14ac:dyDescent="0.4">
      <c r="A7" s="84" t="s">
        <v>227</v>
      </c>
      <c r="B7" s="84"/>
      <c r="C7" s="61">
        <f t="shared" ref="C7:I7" si="0">SUM(C3:C6)</f>
        <v>25285</v>
      </c>
      <c r="D7" s="61">
        <f t="shared" si="0"/>
        <v>25885</v>
      </c>
      <c r="E7" s="61">
        <f t="shared" si="0"/>
        <v>25831</v>
      </c>
      <c r="F7" s="61">
        <f t="shared" si="0"/>
        <v>23275</v>
      </c>
      <c r="G7" s="61">
        <f t="shared" si="0"/>
        <v>23275</v>
      </c>
      <c r="H7" s="61">
        <f t="shared" si="0"/>
        <v>22975</v>
      </c>
      <c r="I7" s="103">
        <f t="shared" si="0"/>
        <v>22675</v>
      </c>
    </row>
    <row r="8" spans="1:9" x14ac:dyDescent="0.35">
      <c r="A8" s="86" t="s">
        <v>18</v>
      </c>
    </row>
    <row r="10" spans="1:9" x14ac:dyDescent="0.35">
      <c r="A10" s="58" t="s">
        <v>644</v>
      </c>
      <c r="B10" s="58" t="s">
        <v>247</v>
      </c>
      <c r="C10" s="60">
        <v>12</v>
      </c>
      <c r="D10" s="60">
        <v>7</v>
      </c>
      <c r="E10" s="60">
        <v>8</v>
      </c>
      <c r="F10" s="60">
        <v>0</v>
      </c>
      <c r="G10" s="60">
        <v>167</v>
      </c>
      <c r="H10" s="60">
        <v>0</v>
      </c>
      <c r="I10" s="80">
        <v>380</v>
      </c>
    </row>
    <row r="11" spans="1:9" x14ac:dyDescent="0.35">
      <c r="A11" s="58" t="s">
        <v>645</v>
      </c>
      <c r="B11" s="58" t="s">
        <v>290</v>
      </c>
      <c r="C11" s="60">
        <v>1320</v>
      </c>
      <c r="D11" s="60">
        <v>0</v>
      </c>
      <c r="E11" s="60"/>
      <c r="F11" s="60">
        <v>0</v>
      </c>
      <c r="G11" s="60">
        <v>0</v>
      </c>
      <c r="H11" s="60">
        <v>0</v>
      </c>
    </row>
    <row r="12" spans="1:9" s="86" customFormat="1" ht="15" thickBot="1" x14ac:dyDescent="0.4">
      <c r="A12" s="84" t="s">
        <v>291</v>
      </c>
      <c r="B12" s="84"/>
      <c r="C12" s="61">
        <f t="shared" ref="C12:I12" si="1">SUM(C10:C11)</f>
        <v>1332</v>
      </c>
      <c r="D12" s="61">
        <f t="shared" si="1"/>
        <v>7</v>
      </c>
      <c r="E12" s="61">
        <f t="shared" si="1"/>
        <v>8</v>
      </c>
      <c r="F12" s="61">
        <f t="shared" si="1"/>
        <v>0</v>
      </c>
      <c r="G12" s="61">
        <f t="shared" si="1"/>
        <v>167</v>
      </c>
      <c r="H12" s="61">
        <f t="shared" si="1"/>
        <v>0</v>
      </c>
      <c r="I12" s="103">
        <f t="shared" si="1"/>
        <v>380</v>
      </c>
    </row>
    <row r="14" spans="1:9" s="86" customFormat="1" ht="15" thickBot="1" x14ac:dyDescent="0.4">
      <c r="A14" s="84" t="s">
        <v>5</v>
      </c>
      <c r="B14" s="84" t="s">
        <v>292</v>
      </c>
      <c r="C14" s="61"/>
      <c r="D14" s="61"/>
      <c r="E14" s="61"/>
      <c r="F14" s="61">
        <v>0</v>
      </c>
      <c r="G14" s="61">
        <v>0</v>
      </c>
      <c r="H14" s="61">
        <v>0</v>
      </c>
      <c r="I14" s="103"/>
    </row>
    <row r="16" spans="1:9" s="86" customFormat="1" ht="15" thickBot="1" x14ac:dyDescent="0.4">
      <c r="A16" s="86" t="s">
        <v>646</v>
      </c>
      <c r="B16" s="86" t="s">
        <v>525</v>
      </c>
      <c r="C16" s="73">
        <v>24264</v>
      </c>
      <c r="D16" s="73">
        <v>25885</v>
      </c>
      <c r="E16" s="73">
        <v>25831</v>
      </c>
      <c r="F16" s="73">
        <f>SUM(F7-F12-F14)</f>
        <v>23275</v>
      </c>
      <c r="G16" s="73">
        <f>SUM(G7-G12-G14)</f>
        <v>23108</v>
      </c>
      <c r="H16" s="73">
        <f>SUM(H7-H12-H14)</f>
        <v>22975</v>
      </c>
      <c r="I16" s="73">
        <f>SUM(I7-I12-I14)</f>
        <v>22295</v>
      </c>
    </row>
    <row r="18" spans="2:9" x14ac:dyDescent="0.35">
      <c r="B18" s="58" t="s">
        <v>295</v>
      </c>
      <c r="C18" s="60">
        <f t="shared" ref="C18:I18" si="2">SUM(C12+C14+C16)</f>
        <v>25596</v>
      </c>
      <c r="D18" s="60">
        <f t="shared" ref="D18:F18" si="3">SUM(D12+D14+D16)</f>
        <v>25892</v>
      </c>
      <c r="E18" s="60">
        <f t="shared" si="3"/>
        <v>25839</v>
      </c>
      <c r="F18" s="60">
        <f t="shared" si="3"/>
        <v>23275</v>
      </c>
      <c r="G18" s="60">
        <f t="shared" ref="G18" si="4">SUM(G12+G14+G16)</f>
        <v>23275</v>
      </c>
      <c r="H18" s="60">
        <f t="shared" si="2"/>
        <v>22975</v>
      </c>
      <c r="I18" s="60">
        <f t="shared" si="2"/>
        <v>22675</v>
      </c>
    </row>
    <row r="19" spans="2:9" x14ac:dyDescent="0.35">
      <c r="C19" s="60"/>
      <c r="D19" s="60"/>
      <c r="E19" s="60"/>
      <c r="F19" s="60"/>
      <c r="G19" s="60"/>
      <c r="H19" s="60"/>
    </row>
    <row r="20" spans="2:9" x14ac:dyDescent="0.35">
      <c r="B20" s="58" t="s">
        <v>296</v>
      </c>
      <c r="C20" s="60">
        <f t="shared" ref="C20:H20" si="5">SUM(C18-C7)</f>
        <v>311</v>
      </c>
      <c r="D20" s="60">
        <f t="shared" si="5"/>
        <v>7</v>
      </c>
      <c r="E20" s="60">
        <f t="shared" si="5"/>
        <v>8</v>
      </c>
      <c r="F20" s="71">
        <f t="shared" si="5"/>
        <v>0</v>
      </c>
      <c r="G20" s="71">
        <f t="shared" si="5"/>
        <v>0</v>
      </c>
      <c r="H20" s="71">
        <f t="shared" si="5"/>
        <v>0</v>
      </c>
    </row>
    <row r="22" spans="2:9" hidden="1" x14ac:dyDescent="0.35">
      <c r="B22" s="58" t="s">
        <v>386</v>
      </c>
      <c r="C22" s="88"/>
      <c r="D22" s="88"/>
      <c r="E22" s="88"/>
      <c r="F22" s="88"/>
      <c r="G22" s="88"/>
    </row>
    <row r="23" spans="2:9" hidden="1" x14ac:dyDescent="0.35"/>
    <row r="24" spans="2:9" hidden="1" x14ac:dyDescent="0.35">
      <c r="B24" s="58" t="s">
        <v>387</v>
      </c>
      <c r="C24" s="88"/>
      <c r="D24" s="88"/>
      <c r="E24" s="88"/>
      <c r="F24" s="88"/>
      <c r="G24" s="88"/>
    </row>
    <row r="25" spans="2:9" hidden="1" x14ac:dyDescent="0.35"/>
    <row r="26" spans="2:9" hidden="1" x14ac:dyDescent="0.35">
      <c r="B26" s="58" t="s">
        <v>388</v>
      </c>
      <c r="C26" s="88"/>
      <c r="D26" s="88"/>
      <c r="E26" s="88"/>
      <c r="F26" s="88"/>
      <c r="G26" s="88"/>
    </row>
    <row r="28" spans="2:9" x14ac:dyDescent="0.35">
      <c r="B28" s="120" t="s">
        <v>510</v>
      </c>
    </row>
    <row r="29" spans="2:9" x14ac:dyDescent="0.35">
      <c r="B29" s="120">
        <v>536.9</v>
      </c>
    </row>
  </sheetData>
  <pageMargins left="0.7" right="0.7" top="0.75" bottom="0.75" header="0.3" footer="0.3"/>
  <pageSetup scale="85" orientation="landscape" r:id="rId1"/>
  <headerFooter>
    <oddFooter>&amp;CPage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30"/>
  <sheetViews>
    <sheetView workbookViewId="0">
      <selection activeCell="I17" sqref="I17"/>
    </sheetView>
  </sheetViews>
  <sheetFormatPr defaultColWidth="9.1796875" defaultRowHeight="14.5" x14ac:dyDescent="0.35"/>
  <cols>
    <col min="1" max="1" width="17.7265625" style="58" customWidth="1"/>
    <col min="2" max="2" width="44" style="58" customWidth="1"/>
    <col min="3" max="4" width="20.7265625" style="58" hidden="1" customWidth="1"/>
    <col min="5" max="5" width="17.81640625" style="58" customWidth="1"/>
    <col min="6" max="6" width="18.1796875" style="58" customWidth="1"/>
    <col min="7" max="7" width="17.26953125" style="58" customWidth="1"/>
    <col min="8" max="8" width="17.1796875" style="58" customWidth="1"/>
    <col min="9" max="9" width="12" style="58" customWidth="1"/>
    <col min="10" max="16384" width="9.1796875" style="58"/>
  </cols>
  <sheetData>
    <row r="1" spans="1:9" s="205" customFormat="1" ht="47.25" customHeight="1" thickBot="1" x14ac:dyDescent="0.4">
      <c r="A1" s="200" t="s">
        <v>56</v>
      </c>
      <c r="B1" s="200" t="s">
        <v>57</v>
      </c>
      <c r="C1" s="193" t="s">
        <v>489</v>
      </c>
      <c r="D1" s="193" t="s">
        <v>490</v>
      </c>
      <c r="E1" s="193" t="s">
        <v>491</v>
      </c>
      <c r="F1" s="193" t="s">
        <v>61</v>
      </c>
      <c r="G1" s="193" t="s">
        <v>62</v>
      </c>
      <c r="H1" s="193" t="s">
        <v>63</v>
      </c>
      <c r="I1" s="205" t="s">
        <v>750</v>
      </c>
    </row>
    <row r="2" spans="1:9" x14ac:dyDescent="0.35">
      <c r="A2" s="58" t="s">
        <v>8</v>
      </c>
    </row>
    <row r="3" spans="1:9" x14ac:dyDescent="0.35">
      <c r="A3" s="58" t="s">
        <v>647</v>
      </c>
      <c r="B3" s="58" t="s">
        <v>514</v>
      </c>
      <c r="C3" s="60"/>
      <c r="D3" s="60">
        <v>23450</v>
      </c>
      <c r="E3" s="60">
        <v>20000</v>
      </c>
      <c r="F3" s="59">
        <v>20000</v>
      </c>
      <c r="G3" s="59">
        <v>20000</v>
      </c>
      <c r="H3" s="59">
        <v>20000</v>
      </c>
      <c r="I3" s="58">
        <v>25000</v>
      </c>
    </row>
    <row r="4" spans="1:9" x14ac:dyDescent="0.35">
      <c r="A4" s="58" t="s">
        <v>648</v>
      </c>
      <c r="B4" s="58" t="s">
        <v>516</v>
      </c>
      <c r="C4" s="60"/>
      <c r="D4" s="60">
        <v>13282</v>
      </c>
      <c r="E4" s="60">
        <v>13231</v>
      </c>
      <c r="F4" s="59">
        <v>12832</v>
      </c>
      <c r="G4" s="59">
        <v>12832</v>
      </c>
      <c r="H4" s="59">
        <v>12432</v>
      </c>
      <c r="I4" s="58">
        <v>12031</v>
      </c>
    </row>
    <row r="5" spans="1:9" x14ac:dyDescent="0.35">
      <c r="A5" s="58" t="s">
        <v>649</v>
      </c>
      <c r="B5" s="58" t="s">
        <v>220</v>
      </c>
      <c r="C5" s="60">
        <v>28800</v>
      </c>
      <c r="D5" s="60">
        <v>2250</v>
      </c>
      <c r="E5" s="60">
        <v>2250</v>
      </c>
      <c r="F5" s="59">
        <v>0</v>
      </c>
      <c r="G5" s="59">
        <v>0</v>
      </c>
      <c r="H5" s="59">
        <v>0</v>
      </c>
    </row>
    <row r="6" spans="1:9" x14ac:dyDescent="0.35">
      <c r="A6" s="58" t="s">
        <v>650</v>
      </c>
      <c r="B6" s="58" t="s">
        <v>222</v>
      </c>
      <c r="C6" s="60">
        <v>30649</v>
      </c>
      <c r="D6" s="60">
        <v>31</v>
      </c>
      <c r="E6" s="60">
        <v>6</v>
      </c>
      <c r="F6" s="59">
        <v>0</v>
      </c>
      <c r="G6" s="59">
        <v>0</v>
      </c>
      <c r="H6" s="59">
        <v>0</v>
      </c>
    </row>
    <row r="7" spans="1:9" s="86" customFormat="1" ht="15" thickBot="1" x14ac:dyDescent="0.4">
      <c r="A7" s="84" t="s">
        <v>227</v>
      </c>
      <c r="B7" s="84"/>
      <c r="C7" s="61">
        <f t="shared" ref="C7:I7" si="0">SUM(C3:C6)</f>
        <v>59449</v>
      </c>
      <c r="D7" s="61">
        <f t="shared" si="0"/>
        <v>39013</v>
      </c>
      <c r="E7" s="61">
        <f t="shared" si="0"/>
        <v>35487</v>
      </c>
      <c r="F7" s="61">
        <f t="shared" si="0"/>
        <v>32832</v>
      </c>
      <c r="G7" s="61">
        <f t="shared" si="0"/>
        <v>32832</v>
      </c>
      <c r="H7" s="61">
        <f t="shared" si="0"/>
        <v>32432</v>
      </c>
      <c r="I7" s="86">
        <f t="shared" si="0"/>
        <v>37031</v>
      </c>
    </row>
    <row r="8" spans="1:9" ht="15" thickBot="1" x14ac:dyDescent="0.4">
      <c r="A8" s="91"/>
      <c r="C8" s="65"/>
      <c r="D8" s="65"/>
      <c r="E8" s="65"/>
      <c r="F8" s="65"/>
      <c r="G8" s="65"/>
      <c r="H8" s="65"/>
    </row>
    <row r="9" spans="1:9" ht="15" thickBot="1" x14ac:dyDescent="0.4">
      <c r="A9" s="91" t="s">
        <v>228</v>
      </c>
      <c r="C9" s="59"/>
      <c r="D9" s="59"/>
      <c r="E9" s="59"/>
      <c r="F9" s="59"/>
      <c r="G9" s="59"/>
      <c r="H9" s="59"/>
    </row>
    <row r="10" spans="1:9" x14ac:dyDescent="0.35">
      <c r="C10" s="59"/>
      <c r="D10" s="59"/>
      <c r="E10" s="59"/>
      <c r="F10" s="59"/>
      <c r="G10" s="59"/>
      <c r="H10" s="59"/>
    </row>
    <row r="11" spans="1:9" x14ac:dyDescent="0.35">
      <c r="A11" s="58" t="s">
        <v>651</v>
      </c>
      <c r="B11" s="58" t="s">
        <v>635</v>
      </c>
      <c r="C11" s="59"/>
      <c r="D11" s="59"/>
      <c r="E11" s="59"/>
      <c r="F11" s="59">
        <v>0</v>
      </c>
      <c r="G11" s="59">
        <v>0</v>
      </c>
      <c r="H11" s="59">
        <v>0</v>
      </c>
    </row>
    <row r="12" spans="1:9" x14ac:dyDescent="0.35">
      <c r="C12" s="59"/>
      <c r="D12" s="59"/>
      <c r="E12" s="59"/>
      <c r="F12" s="59"/>
      <c r="G12" s="59"/>
      <c r="H12" s="59"/>
    </row>
    <row r="13" spans="1:9" ht="15" thickBot="1" x14ac:dyDescent="0.4">
      <c r="A13" s="58" t="s">
        <v>231</v>
      </c>
      <c r="B13" s="91"/>
      <c r="C13" s="93"/>
      <c r="D13" s="93"/>
      <c r="E13" s="93"/>
      <c r="F13" s="93">
        <f>SUM(F11:F11)</f>
        <v>0</v>
      </c>
      <c r="G13" s="93">
        <f>SUM(G11:G11)</f>
        <v>0</v>
      </c>
      <c r="H13" s="93">
        <f>SUM(H11:H11)</f>
        <v>0</v>
      </c>
    </row>
    <row r="14" spans="1:9" x14ac:dyDescent="0.35">
      <c r="C14" s="65"/>
      <c r="D14" s="65"/>
      <c r="E14" s="65"/>
      <c r="F14" s="65"/>
      <c r="G14" s="65"/>
      <c r="H14" s="65"/>
    </row>
    <row r="15" spans="1:9" x14ac:dyDescent="0.35">
      <c r="A15" s="86" t="s">
        <v>18</v>
      </c>
    </row>
    <row r="17" spans="1:9" x14ac:dyDescent="0.35">
      <c r="A17" s="58" t="s">
        <v>652</v>
      </c>
      <c r="B17" s="58" t="s">
        <v>247</v>
      </c>
      <c r="C17" s="60">
        <v>47</v>
      </c>
      <c r="D17" s="60">
        <v>46</v>
      </c>
      <c r="E17" s="60">
        <v>1298</v>
      </c>
      <c r="F17" s="60">
        <v>0</v>
      </c>
      <c r="G17" s="60">
        <v>5085</v>
      </c>
      <c r="H17" s="60">
        <v>0</v>
      </c>
    </row>
    <row r="18" spans="1:9" x14ac:dyDescent="0.35">
      <c r="A18" s="58" t="s">
        <v>653</v>
      </c>
      <c r="B18" s="58" t="s">
        <v>290</v>
      </c>
      <c r="C18" s="60">
        <v>5209</v>
      </c>
      <c r="D18" s="60">
        <v>107155</v>
      </c>
      <c r="E18" s="60">
        <v>0</v>
      </c>
      <c r="F18" s="60">
        <v>0</v>
      </c>
      <c r="G18" s="60">
        <v>0</v>
      </c>
      <c r="H18" s="60">
        <v>0</v>
      </c>
    </row>
    <row r="19" spans="1:9" s="86" customFormat="1" ht="15" thickBot="1" x14ac:dyDescent="0.4">
      <c r="A19" s="84" t="s">
        <v>291</v>
      </c>
      <c r="B19" s="84"/>
      <c r="C19" s="61">
        <f t="shared" ref="C19:H19" si="1">SUM(C17:C18)</f>
        <v>5256</v>
      </c>
      <c r="D19" s="61">
        <f t="shared" si="1"/>
        <v>107201</v>
      </c>
      <c r="E19" s="61">
        <f t="shared" si="1"/>
        <v>1298</v>
      </c>
      <c r="F19" s="61">
        <f t="shared" si="1"/>
        <v>0</v>
      </c>
      <c r="G19" s="61">
        <f t="shared" si="1"/>
        <v>5085</v>
      </c>
      <c r="H19" s="61">
        <f t="shared" si="1"/>
        <v>0</v>
      </c>
    </row>
    <row r="21" spans="1:9" s="86" customFormat="1" ht="15" thickBot="1" x14ac:dyDescent="0.4">
      <c r="A21" s="84" t="s">
        <v>5</v>
      </c>
      <c r="B21" s="84" t="s">
        <v>638</v>
      </c>
      <c r="C21" s="61"/>
      <c r="D21" s="61"/>
      <c r="E21" s="61"/>
      <c r="F21" s="61">
        <v>5000</v>
      </c>
      <c r="G21" s="61">
        <v>5000</v>
      </c>
      <c r="H21" s="61">
        <v>5000</v>
      </c>
      <c r="I21" s="86">
        <v>5000</v>
      </c>
    </row>
    <row r="23" spans="1:9" s="86" customFormat="1" x14ac:dyDescent="0.35">
      <c r="A23" s="86" t="s">
        <v>654</v>
      </c>
      <c r="B23" s="86" t="s">
        <v>525</v>
      </c>
      <c r="C23" s="64">
        <v>42071</v>
      </c>
      <c r="D23" s="64">
        <v>34013</v>
      </c>
      <c r="E23" s="64">
        <v>30488</v>
      </c>
      <c r="F23" s="64">
        <f>SUM(F7+F13-F19-F21)</f>
        <v>27832</v>
      </c>
      <c r="G23" s="64">
        <v>27832</v>
      </c>
      <c r="H23" s="64">
        <f>SUM(H7+H13-H19-H21)</f>
        <v>27432</v>
      </c>
      <c r="I23" s="64">
        <f>SUM(I7+I13-I19-I21)</f>
        <v>32031</v>
      </c>
    </row>
    <row r="25" spans="1:9" x14ac:dyDescent="0.35">
      <c r="B25" s="58" t="s">
        <v>295</v>
      </c>
      <c r="C25" s="60">
        <f t="shared" ref="C25" si="2">SUM(C19+C21+C23)</f>
        <v>47327</v>
      </c>
      <c r="D25" s="60">
        <f t="shared" ref="D25:F25" si="3">SUM(D19+D21+D23)</f>
        <v>141214</v>
      </c>
      <c r="E25" s="60">
        <f t="shared" si="3"/>
        <v>31786</v>
      </c>
      <c r="F25" s="60">
        <f t="shared" si="3"/>
        <v>32832</v>
      </c>
      <c r="G25" s="60">
        <f t="shared" ref="G25" si="4">SUM(G19+G21+G23)</f>
        <v>37917</v>
      </c>
      <c r="H25" s="60">
        <f t="shared" ref="H25:I25" si="5">SUM(H19+H21+H23)</f>
        <v>32432</v>
      </c>
      <c r="I25" s="60">
        <f t="shared" si="5"/>
        <v>37031</v>
      </c>
    </row>
    <row r="26" spans="1:9" x14ac:dyDescent="0.35">
      <c r="C26" s="60"/>
      <c r="D26" s="60"/>
      <c r="E26" s="60"/>
      <c r="F26" s="60"/>
      <c r="G26" s="60"/>
      <c r="H26" s="60"/>
    </row>
    <row r="27" spans="1:9" x14ac:dyDescent="0.35">
      <c r="B27" s="58" t="s">
        <v>296</v>
      </c>
      <c r="C27" s="60">
        <f>SUM(C25-C7)</f>
        <v>-12122</v>
      </c>
      <c r="D27" s="60">
        <f>SUM(D25-D7)</f>
        <v>102201</v>
      </c>
      <c r="E27" s="60">
        <f>SUM(E25-E7)</f>
        <v>-3701</v>
      </c>
      <c r="F27" s="60">
        <f>SUM(F25-F7-F11)</f>
        <v>0</v>
      </c>
      <c r="G27" s="60">
        <f>SUM(G25-G7-G11)</f>
        <v>5085</v>
      </c>
      <c r="H27" s="60">
        <f>SUM(H25-H7-H11)</f>
        <v>0</v>
      </c>
    </row>
    <row r="29" spans="1:9" x14ac:dyDescent="0.35">
      <c r="B29" s="120" t="s">
        <v>510</v>
      </c>
      <c r="D29" s="59"/>
      <c r="E29" s="59"/>
    </row>
    <row r="30" spans="1:9" x14ac:dyDescent="0.35">
      <c r="B30" s="119">
        <v>6795.74</v>
      </c>
    </row>
  </sheetData>
  <pageMargins left="0.7" right="0.7" top="0.75" bottom="0.75" header="0.3" footer="0.3"/>
  <pageSetup scale="84" orientation="landscape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54"/>
  <sheetViews>
    <sheetView tabSelected="1" topLeftCell="A8" zoomScaleNormal="100" workbookViewId="0">
      <selection activeCell="I30" sqref="I30"/>
    </sheetView>
  </sheetViews>
  <sheetFormatPr defaultColWidth="9.1796875" defaultRowHeight="14.5" x14ac:dyDescent="0.35"/>
  <cols>
    <col min="1" max="1" width="17.7265625" style="58" customWidth="1"/>
    <col min="2" max="2" width="44.453125" style="58" customWidth="1"/>
    <col min="3" max="4" width="20.7265625" style="58" hidden="1" customWidth="1"/>
    <col min="5" max="5" width="18.7265625" style="58" customWidth="1"/>
    <col min="6" max="6" width="18.81640625" style="58" customWidth="1"/>
    <col min="7" max="7" width="17.7265625" style="58" customWidth="1"/>
    <col min="8" max="8" width="17.7265625" style="80" customWidth="1"/>
    <col min="9" max="9" width="17.54296875" style="76" customWidth="1"/>
    <col min="10" max="10" width="15.26953125" style="58" customWidth="1"/>
    <col min="11" max="16384" width="9.1796875" style="58"/>
  </cols>
  <sheetData>
    <row r="1" spans="1:11" s="200" customFormat="1" ht="29" x14ac:dyDescent="0.35">
      <c r="A1" s="200" t="s">
        <v>56</v>
      </c>
      <c r="B1" s="201" t="s">
        <v>57</v>
      </c>
      <c r="C1" s="193" t="s">
        <v>58</v>
      </c>
      <c r="D1" s="193" t="s">
        <v>59</v>
      </c>
      <c r="E1" s="193" t="s">
        <v>60</v>
      </c>
      <c r="F1" s="193" t="s">
        <v>61</v>
      </c>
      <c r="G1" s="193" t="s">
        <v>62</v>
      </c>
      <c r="H1" s="206" t="s">
        <v>63</v>
      </c>
      <c r="I1" s="207" t="s">
        <v>750</v>
      </c>
    </row>
    <row r="2" spans="1:11" x14ac:dyDescent="0.35">
      <c r="A2" s="58" t="s">
        <v>8</v>
      </c>
    </row>
    <row r="3" spans="1:11" x14ac:dyDescent="0.35">
      <c r="A3" s="58" t="s">
        <v>655</v>
      </c>
      <c r="B3" s="58" t="s">
        <v>656</v>
      </c>
      <c r="H3" s="58"/>
      <c r="I3" s="80">
        <v>1250</v>
      </c>
    </row>
    <row r="4" spans="1:11" x14ac:dyDescent="0.35">
      <c r="A4" s="58" t="s">
        <v>657</v>
      </c>
      <c r="B4" s="58" t="s">
        <v>528</v>
      </c>
      <c r="C4" s="59">
        <v>5100</v>
      </c>
      <c r="D4" s="59">
        <v>5151</v>
      </c>
      <c r="E4" s="59">
        <v>5332</v>
      </c>
      <c r="F4" s="59">
        <f>'[1]personal services'!C45</f>
        <v>10000</v>
      </c>
      <c r="G4" s="59">
        <f>'personal services'!C42</f>
        <v>10000</v>
      </c>
      <c r="H4" s="80">
        <f>'personal services'!D42</f>
        <v>10300</v>
      </c>
      <c r="I4" s="80">
        <f>10300*1.03</f>
        <v>10609</v>
      </c>
    </row>
    <row r="5" spans="1:11" x14ac:dyDescent="0.35">
      <c r="A5" s="58" t="s">
        <v>658</v>
      </c>
      <c r="B5" s="58" t="s">
        <v>530</v>
      </c>
      <c r="C5" s="60">
        <v>699</v>
      </c>
      <c r="D5" s="60">
        <v>0</v>
      </c>
      <c r="E5" s="60">
        <v>0</v>
      </c>
      <c r="F5" s="60">
        <v>0</v>
      </c>
      <c r="G5" s="60">
        <v>0</v>
      </c>
      <c r="H5" s="71">
        <v>0</v>
      </c>
      <c r="I5" s="80"/>
    </row>
    <row r="6" spans="1:11" x14ac:dyDescent="0.35">
      <c r="A6" s="58" t="s">
        <v>659</v>
      </c>
      <c r="B6" s="58" t="s">
        <v>532</v>
      </c>
      <c r="C6" s="60">
        <v>707</v>
      </c>
      <c r="D6" s="60">
        <v>2688</v>
      </c>
      <c r="E6" s="60">
        <v>1301</v>
      </c>
      <c r="F6" s="60">
        <v>2500</v>
      </c>
      <c r="G6" s="60">
        <v>12474</v>
      </c>
      <c r="H6" s="71">
        <v>2500</v>
      </c>
      <c r="I6" s="80">
        <v>2500</v>
      </c>
    </row>
    <row r="7" spans="1:11" x14ac:dyDescent="0.35">
      <c r="A7" s="58" t="s">
        <v>660</v>
      </c>
      <c r="B7" s="58" t="s">
        <v>661</v>
      </c>
      <c r="C7" s="59">
        <v>849</v>
      </c>
      <c r="D7" s="59">
        <v>857</v>
      </c>
      <c r="E7" s="59">
        <v>887</v>
      </c>
      <c r="F7" s="59">
        <f>'[1]personal services'!C46</f>
        <v>3250</v>
      </c>
      <c r="G7" s="59">
        <v>0</v>
      </c>
      <c r="H7" s="80">
        <f>'personal services'!D43</f>
        <v>3348</v>
      </c>
      <c r="I7" s="80">
        <f>H7*1.03</f>
        <v>3448.44</v>
      </c>
      <c r="J7" s="80"/>
      <c r="K7" s="80"/>
    </row>
    <row r="8" spans="1:11" x14ac:dyDescent="0.35">
      <c r="A8" s="58" t="s">
        <v>662</v>
      </c>
      <c r="B8" s="58" t="s">
        <v>663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71">
        <v>0</v>
      </c>
      <c r="I8" s="80"/>
    </row>
    <row r="9" spans="1:11" x14ac:dyDescent="0.35">
      <c r="A9" s="58" t="s">
        <v>664</v>
      </c>
      <c r="B9" s="58" t="s">
        <v>536</v>
      </c>
      <c r="C9" s="60">
        <v>0</v>
      </c>
      <c r="D9" s="60">
        <v>6500</v>
      </c>
      <c r="E9" s="60">
        <v>6000</v>
      </c>
      <c r="F9" s="60">
        <v>0</v>
      </c>
      <c r="G9" s="60">
        <v>0</v>
      </c>
      <c r="H9" s="71">
        <v>0</v>
      </c>
      <c r="I9" s="80"/>
    </row>
    <row r="10" spans="1:11" x14ac:dyDescent="0.35">
      <c r="A10" s="58" t="s">
        <v>665</v>
      </c>
      <c r="B10" s="58" t="s">
        <v>538</v>
      </c>
      <c r="C10" s="60">
        <v>0</v>
      </c>
      <c r="D10" s="60">
        <v>0</v>
      </c>
      <c r="E10" s="60">
        <v>33</v>
      </c>
      <c r="F10" s="60">
        <v>50</v>
      </c>
      <c r="G10" s="60">
        <v>1895</v>
      </c>
      <c r="H10" s="71">
        <v>50</v>
      </c>
      <c r="I10" s="80">
        <v>50</v>
      </c>
    </row>
    <row r="11" spans="1:11" x14ac:dyDescent="0.35">
      <c r="A11" s="58" t="s">
        <v>666</v>
      </c>
      <c r="B11" s="58" t="s">
        <v>540</v>
      </c>
      <c r="C11" s="60">
        <v>13384</v>
      </c>
      <c r="D11" s="60">
        <v>14325</v>
      </c>
      <c r="E11" s="60">
        <v>18035</v>
      </c>
      <c r="F11" s="60">
        <v>20542</v>
      </c>
      <c r="G11" s="60">
        <v>17720</v>
      </c>
      <c r="H11" s="71">
        <v>23000</v>
      </c>
      <c r="I11" s="80">
        <v>23000</v>
      </c>
    </row>
    <row r="12" spans="1:11" x14ac:dyDescent="0.35">
      <c r="A12" s="58" t="s">
        <v>667</v>
      </c>
      <c r="B12" s="58" t="s">
        <v>542</v>
      </c>
      <c r="C12" s="59">
        <v>1898</v>
      </c>
      <c r="D12" s="59">
        <v>6204</v>
      </c>
      <c r="E12" s="59">
        <v>2011</v>
      </c>
      <c r="F12" s="59">
        <f>'[1]personal services'!C47</f>
        <v>13500</v>
      </c>
      <c r="G12" s="59">
        <v>6410</v>
      </c>
      <c r="H12" s="80">
        <f>'personal services'!D44</f>
        <v>13905</v>
      </c>
      <c r="I12" s="80">
        <f>H12*1.03</f>
        <v>14322.15</v>
      </c>
    </row>
    <row r="13" spans="1:11" x14ac:dyDescent="0.35">
      <c r="A13" s="58" t="s">
        <v>668</v>
      </c>
      <c r="B13" s="58" t="s">
        <v>669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71">
        <v>0</v>
      </c>
      <c r="I13" s="80"/>
    </row>
    <row r="14" spans="1:11" x14ac:dyDescent="0.35">
      <c r="A14" s="58" t="s">
        <v>670</v>
      </c>
      <c r="B14" s="58" t="s">
        <v>598</v>
      </c>
      <c r="C14" s="60">
        <v>0</v>
      </c>
      <c r="D14" s="60">
        <v>0</v>
      </c>
      <c r="E14" s="60">
        <v>0</v>
      </c>
      <c r="F14" s="60">
        <v>3000</v>
      </c>
      <c r="G14" s="60">
        <v>700</v>
      </c>
      <c r="H14" s="71">
        <v>3000</v>
      </c>
      <c r="I14" s="80">
        <v>10000</v>
      </c>
    </row>
    <row r="15" spans="1:11" x14ac:dyDescent="0.35">
      <c r="A15" s="58" t="s">
        <v>671</v>
      </c>
      <c r="B15" s="58" t="s">
        <v>546</v>
      </c>
      <c r="C15" s="60">
        <v>3862</v>
      </c>
      <c r="D15" s="60">
        <v>5506</v>
      </c>
      <c r="E15" s="60">
        <v>5805</v>
      </c>
      <c r="F15" s="60">
        <v>5000</v>
      </c>
      <c r="G15" s="60">
        <v>8483</v>
      </c>
      <c r="H15" s="71">
        <v>5000</v>
      </c>
      <c r="I15" s="80">
        <v>7000</v>
      </c>
    </row>
    <row r="16" spans="1:11" x14ac:dyDescent="0.35">
      <c r="A16" s="58" t="s">
        <v>672</v>
      </c>
      <c r="B16" s="58" t="s">
        <v>673</v>
      </c>
      <c r="C16" s="59">
        <v>17738</v>
      </c>
      <c r="D16" s="59">
        <v>16108</v>
      </c>
      <c r="E16" s="59">
        <v>16559</v>
      </c>
      <c r="F16" s="59">
        <f>'[1]personal services'!C48</f>
        <v>17500</v>
      </c>
      <c r="G16" s="59">
        <v>17550</v>
      </c>
      <c r="H16" s="80">
        <f>'personal services'!D45</f>
        <v>18025</v>
      </c>
      <c r="I16" s="80">
        <f>H16*1.03</f>
        <v>18565.75</v>
      </c>
    </row>
    <row r="17" spans="1:9" x14ac:dyDescent="0.35">
      <c r="A17" s="58" t="s">
        <v>674</v>
      </c>
      <c r="B17" s="58" t="s">
        <v>675</v>
      </c>
      <c r="C17" s="60">
        <v>0</v>
      </c>
      <c r="D17" s="60">
        <v>0</v>
      </c>
      <c r="E17" s="60">
        <v>0</v>
      </c>
      <c r="F17" s="59">
        <f>'[1]personal services'!C49</f>
        <v>50</v>
      </c>
      <c r="G17" s="59">
        <v>0</v>
      </c>
      <c r="H17" s="80">
        <f>'personal services'!D46</f>
        <v>75</v>
      </c>
      <c r="I17" s="80">
        <v>1200</v>
      </c>
    </row>
    <row r="18" spans="1:9" x14ac:dyDescent="0.35">
      <c r="A18" s="58" t="s">
        <v>676</v>
      </c>
      <c r="B18" s="58" t="s">
        <v>550</v>
      </c>
      <c r="C18" s="60">
        <v>1922</v>
      </c>
      <c r="D18" s="60">
        <v>67194</v>
      </c>
      <c r="E18" s="60">
        <v>2625</v>
      </c>
      <c r="F18" s="60">
        <v>10000</v>
      </c>
      <c r="G18" s="60">
        <v>10090</v>
      </c>
      <c r="H18" s="71">
        <v>16000</v>
      </c>
      <c r="I18" s="80">
        <v>16000</v>
      </c>
    </row>
    <row r="19" spans="1:9" x14ac:dyDescent="0.35">
      <c r="A19" s="58" t="s">
        <v>677</v>
      </c>
      <c r="B19" s="58" t="s">
        <v>603</v>
      </c>
      <c r="C19" s="60">
        <v>8178</v>
      </c>
      <c r="D19" s="60">
        <v>7257</v>
      </c>
      <c r="E19" s="60">
        <v>9289</v>
      </c>
      <c r="F19" s="60">
        <v>7950</v>
      </c>
      <c r="G19" s="60">
        <v>8628</v>
      </c>
      <c r="H19" s="71">
        <v>7950</v>
      </c>
      <c r="I19" s="80">
        <v>7950</v>
      </c>
    </row>
    <row r="20" spans="1:9" x14ac:dyDescent="0.35">
      <c r="A20" s="58" t="s">
        <v>678</v>
      </c>
      <c r="B20" s="58" t="s">
        <v>554</v>
      </c>
      <c r="C20" s="60">
        <v>1255</v>
      </c>
      <c r="D20" s="60">
        <v>1657</v>
      </c>
      <c r="E20" s="60">
        <v>2882</v>
      </c>
      <c r="F20" s="60">
        <v>3200</v>
      </c>
      <c r="G20" s="60">
        <v>3000</v>
      </c>
      <c r="H20" s="71">
        <v>3200</v>
      </c>
      <c r="I20" s="80">
        <v>3300</v>
      </c>
    </row>
    <row r="21" spans="1:9" x14ac:dyDescent="0.35">
      <c r="A21" s="58" t="s">
        <v>679</v>
      </c>
      <c r="B21" s="58" t="s">
        <v>556</v>
      </c>
      <c r="C21" s="60">
        <v>1060</v>
      </c>
      <c r="D21" s="60">
        <v>729</v>
      </c>
      <c r="E21" s="60">
        <v>0</v>
      </c>
      <c r="F21" s="60">
        <v>2500</v>
      </c>
      <c r="G21" s="60">
        <v>2500</v>
      </c>
      <c r="H21" s="71">
        <v>2500</v>
      </c>
      <c r="I21" s="80">
        <v>2500</v>
      </c>
    </row>
    <row r="22" spans="1:9" x14ac:dyDescent="0.35">
      <c r="A22" s="58" t="s">
        <v>680</v>
      </c>
      <c r="B22" s="58" t="s">
        <v>681</v>
      </c>
      <c r="C22" s="60">
        <v>0</v>
      </c>
      <c r="D22" s="60">
        <v>0</v>
      </c>
      <c r="E22" s="60">
        <v>0</v>
      </c>
      <c r="F22" s="60">
        <v>0</v>
      </c>
      <c r="G22" s="162">
        <v>42056</v>
      </c>
      <c r="H22" s="71">
        <v>0</v>
      </c>
      <c r="I22" s="80"/>
    </row>
    <row r="23" spans="1:9" x14ac:dyDescent="0.35">
      <c r="A23" s="58" t="s">
        <v>682</v>
      </c>
      <c r="B23" s="58" t="s">
        <v>210</v>
      </c>
      <c r="C23" s="60">
        <v>1875</v>
      </c>
      <c r="D23" s="60">
        <v>2119</v>
      </c>
      <c r="E23" s="60">
        <v>1852</v>
      </c>
      <c r="F23" s="60">
        <v>5375</v>
      </c>
      <c r="G23" s="60">
        <v>2783</v>
      </c>
      <c r="H23" s="71">
        <v>5375</v>
      </c>
      <c r="I23" s="80">
        <v>5000</v>
      </c>
    </row>
    <row r="24" spans="1:9" x14ac:dyDescent="0.35">
      <c r="A24" s="58" t="s">
        <v>683</v>
      </c>
      <c r="B24" s="58" t="s">
        <v>220</v>
      </c>
      <c r="C24" s="60">
        <v>16391</v>
      </c>
      <c r="D24" s="60">
        <v>16391</v>
      </c>
      <c r="E24" s="60">
        <v>16391</v>
      </c>
      <c r="F24" s="59">
        <v>16391</v>
      </c>
      <c r="G24" s="59">
        <v>32782</v>
      </c>
      <c r="H24" s="80">
        <v>0</v>
      </c>
      <c r="I24" s="80"/>
    </row>
    <row r="25" spans="1:9" x14ac:dyDescent="0.35">
      <c r="A25" s="58" t="s">
        <v>684</v>
      </c>
      <c r="B25" s="58" t="s">
        <v>222</v>
      </c>
      <c r="C25" s="60">
        <v>1426</v>
      </c>
      <c r="D25" s="60">
        <v>451</v>
      </c>
      <c r="E25" s="60">
        <v>142</v>
      </c>
      <c r="F25" s="59">
        <v>639</v>
      </c>
      <c r="G25" s="59">
        <v>638</v>
      </c>
      <c r="H25" s="80">
        <v>0</v>
      </c>
      <c r="I25" s="80"/>
    </row>
    <row r="26" spans="1:9" x14ac:dyDescent="0.35">
      <c r="A26" s="58" t="s">
        <v>685</v>
      </c>
      <c r="B26" s="58" t="s">
        <v>224</v>
      </c>
      <c r="C26" s="60">
        <v>16864</v>
      </c>
      <c r="D26" s="60">
        <v>17085</v>
      </c>
      <c r="E26" s="60">
        <v>17085</v>
      </c>
      <c r="F26" s="60">
        <v>21996</v>
      </c>
      <c r="G26" s="60">
        <v>21996</v>
      </c>
      <c r="H26" s="71">
        <v>22305</v>
      </c>
      <c r="I26" s="71">
        <v>22305</v>
      </c>
    </row>
    <row r="27" spans="1:9" s="86" customFormat="1" x14ac:dyDescent="0.35">
      <c r="A27" s="84" t="s">
        <v>227</v>
      </c>
      <c r="B27" s="84"/>
      <c r="C27" s="61">
        <f t="shared" ref="C27:H27" si="0">SUM(C4:C26)</f>
        <v>93208</v>
      </c>
      <c r="D27" s="61">
        <f t="shared" si="0"/>
        <v>170222</v>
      </c>
      <c r="E27" s="61">
        <f t="shared" si="0"/>
        <v>106229</v>
      </c>
      <c r="F27" s="61">
        <f t="shared" si="0"/>
        <v>143443</v>
      </c>
      <c r="G27" s="61">
        <f t="shared" si="0"/>
        <v>199705</v>
      </c>
      <c r="H27" s="101">
        <f t="shared" si="0"/>
        <v>136533</v>
      </c>
      <c r="I27" s="103">
        <f>SUM(I3:I26)</f>
        <v>149000.34</v>
      </c>
    </row>
    <row r="28" spans="1:9" x14ac:dyDescent="0.35">
      <c r="A28" s="58" t="s">
        <v>18</v>
      </c>
      <c r="I28" s="80"/>
    </row>
    <row r="29" spans="1:9" x14ac:dyDescent="0.35">
      <c r="A29" s="58" t="s">
        <v>686</v>
      </c>
      <c r="B29" s="58" t="s">
        <v>568</v>
      </c>
      <c r="C29" s="60">
        <v>98570</v>
      </c>
      <c r="D29" s="60">
        <v>99755</v>
      </c>
      <c r="E29" s="60">
        <v>90833</v>
      </c>
      <c r="F29" s="60">
        <v>101218</v>
      </c>
      <c r="G29" s="60">
        <v>95324</v>
      </c>
      <c r="H29" s="71">
        <v>100000</v>
      </c>
      <c r="I29" s="80">
        <v>108076</v>
      </c>
    </row>
    <row r="30" spans="1:9" x14ac:dyDescent="0.35">
      <c r="A30" s="58" t="s">
        <v>687</v>
      </c>
      <c r="B30" s="58" t="s">
        <v>570</v>
      </c>
      <c r="C30" s="60">
        <v>0</v>
      </c>
      <c r="D30" s="60">
        <v>409</v>
      </c>
      <c r="E30" s="60">
        <v>0</v>
      </c>
      <c r="F30" s="60">
        <v>1375</v>
      </c>
      <c r="G30" s="60">
        <v>0</v>
      </c>
      <c r="H30" s="71">
        <v>1375</v>
      </c>
      <c r="I30" s="80">
        <v>2400</v>
      </c>
    </row>
    <row r="31" spans="1:9" x14ac:dyDescent="0.35">
      <c r="A31" s="58" t="s">
        <v>688</v>
      </c>
      <c r="B31" s="58" t="s">
        <v>689</v>
      </c>
      <c r="C31" s="60">
        <v>81</v>
      </c>
      <c r="D31" s="60">
        <v>30</v>
      </c>
      <c r="E31" s="60">
        <v>0</v>
      </c>
      <c r="F31" s="60">
        <v>200</v>
      </c>
      <c r="G31" s="60">
        <v>0</v>
      </c>
      <c r="H31" s="71">
        <v>200</v>
      </c>
      <c r="I31" s="80"/>
    </row>
    <row r="32" spans="1:9" x14ac:dyDescent="0.35">
      <c r="A32" s="58" t="s">
        <v>690</v>
      </c>
      <c r="B32" s="58" t="s">
        <v>691</v>
      </c>
      <c r="C32" s="60">
        <v>16864</v>
      </c>
      <c r="D32" s="60">
        <v>17085</v>
      </c>
      <c r="E32" s="60">
        <v>17085</v>
      </c>
      <c r="F32" s="60">
        <v>21996</v>
      </c>
      <c r="G32" s="60">
        <v>22413</v>
      </c>
      <c r="H32" s="71">
        <v>22305</v>
      </c>
      <c r="I32" s="71">
        <v>22305</v>
      </c>
    </row>
    <row r="33" spans="1:9" x14ac:dyDescent="0.35">
      <c r="A33" s="58" t="s">
        <v>692</v>
      </c>
      <c r="B33" s="58" t="s">
        <v>622</v>
      </c>
      <c r="C33" s="60">
        <v>375</v>
      </c>
      <c r="D33" s="60">
        <v>413</v>
      </c>
      <c r="E33" s="60">
        <v>474</v>
      </c>
      <c r="F33" s="60">
        <v>138</v>
      </c>
      <c r="G33" s="60">
        <v>1293</v>
      </c>
      <c r="H33" s="71">
        <v>138</v>
      </c>
      <c r="I33" s="80">
        <v>100</v>
      </c>
    </row>
    <row r="34" spans="1:9" x14ac:dyDescent="0.35">
      <c r="A34" s="58" t="s">
        <v>693</v>
      </c>
      <c r="B34" s="58" t="s">
        <v>694</v>
      </c>
      <c r="C34" s="60">
        <v>0</v>
      </c>
      <c r="D34" s="60">
        <v>4096</v>
      </c>
      <c r="E34" s="60">
        <v>0</v>
      </c>
      <c r="F34" s="60"/>
      <c r="G34" s="60">
        <v>1421</v>
      </c>
      <c r="H34" s="71"/>
      <c r="I34" s="80"/>
    </row>
    <row r="35" spans="1:9" x14ac:dyDescent="0.35">
      <c r="A35" s="58" t="s">
        <v>695</v>
      </c>
      <c r="B35" s="58" t="s">
        <v>247</v>
      </c>
      <c r="C35" s="60">
        <v>216</v>
      </c>
      <c r="D35" s="60">
        <v>158</v>
      </c>
      <c r="E35" s="60">
        <v>125</v>
      </c>
      <c r="F35" s="60">
        <v>396</v>
      </c>
      <c r="G35" s="60">
        <v>3645</v>
      </c>
      <c r="H35" s="71">
        <v>396</v>
      </c>
      <c r="I35" s="80">
        <v>4000</v>
      </c>
    </row>
    <row r="36" spans="1:9" x14ac:dyDescent="0.35">
      <c r="A36" s="58" t="s">
        <v>696</v>
      </c>
      <c r="B36" s="58" t="s">
        <v>697</v>
      </c>
      <c r="C36" s="60">
        <v>0</v>
      </c>
      <c r="D36" s="60">
        <v>6500</v>
      </c>
      <c r="E36" s="60">
        <v>6500</v>
      </c>
      <c r="F36" s="60">
        <v>6500</v>
      </c>
      <c r="G36" s="60">
        <v>0</v>
      </c>
      <c r="H36" s="71">
        <v>0</v>
      </c>
      <c r="I36" s="80"/>
    </row>
    <row r="37" spans="1:9" x14ac:dyDescent="0.35">
      <c r="A37" s="58" t="s">
        <v>698</v>
      </c>
      <c r="B37" s="58" t="s">
        <v>265</v>
      </c>
      <c r="C37" s="60">
        <v>0</v>
      </c>
      <c r="D37" s="60">
        <v>0</v>
      </c>
      <c r="E37" s="60"/>
      <c r="F37" s="60"/>
      <c r="G37" s="60">
        <v>9850</v>
      </c>
      <c r="H37" s="71">
        <v>0</v>
      </c>
      <c r="I37" s="80"/>
    </row>
    <row r="38" spans="1:9" x14ac:dyDescent="0.35">
      <c r="A38" s="58" t="s">
        <v>699</v>
      </c>
      <c r="B38" s="58" t="s">
        <v>700</v>
      </c>
      <c r="C38" s="60">
        <v>0</v>
      </c>
      <c r="D38" s="60">
        <v>422</v>
      </c>
      <c r="E38" s="60"/>
      <c r="F38" s="60">
        <v>0</v>
      </c>
      <c r="G38" s="60"/>
      <c r="H38" s="71"/>
      <c r="I38" s="80"/>
    </row>
    <row r="39" spans="1:9" x14ac:dyDescent="0.35">
      <c r="A39" s="58" t="s">
        <v>701</v>
      </c>
      <c r="B39" s="58" t="s">
        <v>470</v>
      </c>
      <c r="C39" s="60">
        <v>341</v>
      </c>
      <c r="D39" s="60">
        <v>0</v>
      </c>
      <c r="E39" s="60"/>
      <c r="F39" s="60">
        <v>0</v>
      </c>
      <c r="G39" s="60">
        <v>0</v>
      </c>
      <c r="H39" s="71">
        <v>0</v>
      </c>
      <c r="I39" s="80"/>
    </row>
    <row r="40" spans="1:9" x14ac:dyDescent="0.35">
      <c r="A40" s="58" t="s">
        <v>702</v>
      </c>
      <c r="B40" s="58" t="s">
        <v>703</v>
      </c>
      <c r="C40" s="60">
        <v>0</v>
      </c>
      <c r="D40" s="60">
        <v>0</v>
      </c>
      <c r="E40" s="60"/>
      <c r="F40" s="60">
        <v>0</v>
      </c>
      <c r="G40" s="60">
        <v>0</v>
      </c>
      <c r="H40" s="71">
        <v>0</v>
      </c>
      <c r="I40" s="80"/>
    </row>
    <row r="41" spans="1:9" x14ac:dyDescent="0.35">
      <c r="A41" s="58" t="s">
        <v>704</v>
      </c>
      <c r="B41" s="58" t="s">
        <v>290</v>
      </c>
      <c r="C41" s="60">
        <v>181</v>
      </c>
      <c r="D41" s="60">
        <v>0</v>
      </c>
      <c r="E41" s="60"/>
      <c r="G41" s="60">
        <v>16391</v>
      </c>
      <c r="H41" s="71">
        <v>0</v>
      </c>
    </row>
    <row r="42" spans="1:9" s="86" customFormat="1" x14ac:dyDescent="0.35">
      <c r="A42" s="84" t="s">
        <v>291</v>
      </c>
      <c r="B42" s="84"/>
      <c r="C42" s="61">
        <f>SUM(C29:C41)</f>
        <v>116628</v>
      </c>
      <c r="D42" s="61">
        <f>SUM(D29:D41)</f>
        <v>128868</v>
      </c>
      <c r="E42" s="61">
        <f>SUM(E29:E41)</f>
        <v>115017</v>
      </c>
      <c r="F42" s="61">
        <f>SUM(F29:F40)</f>
        <v>131823</v>
      </c>
      <c r="G42" s="61">
        <f>SUM(G29:G41)</f>
        <v>150337</v>
      </c>
      <c r="H42" s="101">
        <f>SUM(H29:H41)</f>
        <v>124414</v>
      </c>
      <c r="I42" s="103">
        <f>SUM(I29:I40)</f>
        <v>136881</v>
      </c>
    </row>
    <row r="44" spans="1:9" s="86" customFormat="1" x14ac:dyDescent="0.35">
      <c r="A44" s="84" t="s">
        <v>5</v>
      </c>
      <c r="B44" s="84" t="s">
        <v>292</v>
      </c>
      <c r="C44" s="61"/>
      <c r="D44" s="61"/>
      <c r="E44" s="61"/>
      <c r="F44" s="61">
        <v>11620</v>
      </c>
      <c r="G44" s="61">
        <v>11620</v>
      </c>
      <c r="H44" s="101">
        <v>12119</v>
      </c>
      <c r="I44" s="101">
        <v>12119</v>
      </c>
    </row>
    <row r="46" spans="1:9" s="86" customFormat="1" x14ac:dyDescent="0.35">
      <c r="A46" s="84" t="s">
        <v>705</v>
      </c>
      <c r="B46" s="84" t="s">
        <v>294</v>
      </c>
      <c r="C46" s="61"/>
      <c r="D46" s="61"/>
      <c r="E46" s="61"/>
      <c r="F46" s="61">
        <f>SUM(F27-F42-F44)</f>
        <v>0</v>
      </c>
      <c r="G46" s="61">
        <f>SUM(G27-G42-G44)</f>
        <v>37748</v>
      </c>
      <c r="H46" s="101">
        <f>SUM(H27-H42-H44)</f>
        <v>0</v>
      </c>
      <c r="I46" s="102">
        <v>0</v>
      </c>
    </row>
    <row r="49" spans="2:9" x14ac:dyDescent="0.35">
      <c r="B49" s="58" t="s">
        <v>295</v>
      </c>
      <c r="C49" s="60">
        <f>SUM(C42+C44+C46)</f>
        <v>116628</v>
      </c>
      <c r="D49" s="60">
        <f>SUM(D42+D44+D46)</f>
        <v>128868</v>
      </c>
      <c r="E49" s="60">
        <f>SUM(E42+E44+E46)</f>
        <v>115017</v>
      </c>
      <c r="F49" s="60">
        <f>SUM(F42+F44+F46)</f>
        <v>143443</v>
      </c>
      <c r="G49" s="60">
        <f t="shared" ref="G49" si="1">SUM(G42+G44+G46)</f>
        <v>199705</v>
      </c>
      <c r="H49" s="71">
        <f t="shared" ref="H49:I49" si="2">SUM(H42+H44+H46)</f>
        <v>136533</v>
      </c>
      <c r="I49" s="71">
        <f t="shared" si="2"/>
        <v>149000</v>
      </c>
    </row>
    <row r="50" spans="2:9" x14ac:dyDescent="0.35">
      <c r="F50" s="60">
        <f>SUM(F49-F27)</f>
        <v>0</v>
      </c>
    </row>
    <row r="51" spans="2:9" x14ac:dyDescent="0.35">
      <c r="B51" s="58" t="s">
        <v>296</v>
      </c>
      <c r="C51" s="60">
        <f>SUM(C49-C27)</f>
        <v>23420</v>
      </c>
      <c r="D51" s="60">
        <f>SUM(D49-D27)</f>
        <v>-41354</v>
      </c>
      <c r="E51" s="60">
        <f>SUM(E49-E27)</f>
        <v>8788</v>
      </c>
      <c r="G51" s="60">
        <f>SUM(G49-G27)</f>
        <v>0</v>
      </c>
      <c r="H51" s="71">
        <f>SUM(H49-H27)</f>
        <v>0</v>
      </c>
    </row>
    <row r="53" spans="2:9" x14ac:dyDescent="0.35">
      <c r="B53" s="120" t="s">
        <v>510</v>
      </c>
    </row>
    <row r="54" spans="2:9" x14ac:dyDescent="0.35">
      <c r="B54" s="121">
        <v>142832.17000000001</v>
      </c>
    </row>
  </sheetData>
  <pageMargins left="0.7" right="0.7" top="0.75" bottom="0.75" header="0.3" footer="0.3"/>
  <pageSetup scale="63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9B75-9636-4EC9-AB38-D65AF8354211}">
  <sheetPr>
    <pageSetUpPr fitToPage="1"/>
  </sheetPr>
  <dimension ref="A1:U57"/>
  <sheetViews>
    <sheetView topLeftCell="A24" zoomScale="110" zoomScaleNormal="110" workbookViewId="0">
      <selection activeCell="D43" sqref="D43"/>
    </sheetView>
  </sheetViews>
  <sheetFormatPr defaultRowHeight="18" x14ac:dyDescent="0.5"/>
  <cols>
    <col min="1" max="1" width="30.7265625" style="42" customWidth="1"/>
    <col min="2" max="2" width="10.7265625" style="42" customWidth="1"/>
    <col min="3" max="4" width="20.7265625" style="45" customWidth="1"/>
    <col min="5" max="5" width="18.7265625" customWidth="1"/>
    <col min="6" max="6" width="22.7265625" style="43" customWidth="1"/>
    <col min="7" max="7" width="18.7265625" style="237" customWidth="1"/>
    <col min="8" max="8" width="17.7265625" style="44" customWidth="1"/>
    <col min="9" max="9" width="22" style="44" customWidth="1"/>
    <col min="10" max="10" width="14.7265625" style="43" customWidth="1"/>
    <col min="11" max="11" width="18.7265625" hidden="1" customWidth="1"/>
    <col min="12" max="12" width="27.1796875" bestFit="1" customWidth="1"/>
    <col min="16" max="16" width="17.26953125" hidden="1" customWidth="1"/>
    <col min="17" max="20" width="0" hidden="1" customWidth="1"/>
  </cols>
  <sheetData>
    <row r="1" spans="1:14" ht="15.5" x14ac:dyDescent="0.35">
      <c r="A1" s="224" t="s">
        <v>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</row>
    <row r="2" spans="1:14" s="1" customFormat="1" ht="15.5" x14ac:dyDescent="0.35">
      <c r="A2" s="225" t="s">
        <v>749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</row>
    <row r="3" spans="1:14" ht="15.5" x14ac:dyDescent="0.35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</row>
    <row r="4" spans="1:14" x14ac:dyDescent="0.5">
      <c r="A4" s="2"/>
      <c r="B4" s="2"/>
      <c r="C4" s="127"/>
      <c r="D4" s="127"/>
      <c r="E4" s="128"/>
      <c r="F4" s="129"/>
      <c r="G4" s="226"/>
      <c r="H4" s="128"/>
      <c r="I4" s="130">
        <v>2025</v>
      </c>
      <c r="J4" s="130">
        <v>2024</v>
      </c>
      <c r="K4" s="130">
        <v>2023</v>
      </c>
      <c r="L4" s="130" t="s">
        <v>5</v>
      </c>
    </row>
    <row r="5" spans="1:14" x14ac:dyDescent="0.5">
      <c r="A5" s="3"/>
      <c r="B5" s="3"/>
      <c r="C5" s="127"/>
      <c r="D5" s="127"/>
      <c r="E5" s="128"/>
      <c r="F5" s="129"/>
      <c r="G5" s="226"/>
      <c r="H5" s="128"/>
      <c r="I5" s="128" t="s">
        <v>6</v>
      </c>
      <c r="J5" s="129" t="s">
        <v>6</v>
      </c>
      <c r="K5" s="130" t="s">
        <v>5</v>
      </c>
      <c r="L5" s="131" t="s">
        <v>7</v>
      </c>
    </row>
    <row r="6" spans="1:14" x14ac:dyDescent="0.5">
      <c r="A6" s="3"/>
      <c r="B6" s="3"/>
      <c r="C6" s="127"/>
      <c r="D6" s="127"/>
      <c r="E6" s="128"/>
      <c r="F6" s="129"/>
      <c r="G6" s="226"/>
      <c r="H6" s="130">
        <v>2025</v>
      </c>
      <c r="I6" s="128"/>
      <c r="J6" s="129"/>
      <c r="L6" s="131"/>
    </row>
    <row r="7" spans="1:14" x14ac:dyDescent="0.5">
      <c r="A7" s="4"/>
      <c r="B7" s="4"/>
      <c r="C7" s="132" t="s">
        <v>8</v>
      </c>
      <c r="D7" s="132" t="s">
        <v>9</v>
      </c>
      <c r="E7" s="128" t="s">
        <v>10</v>
      </c>
      <c r="F7" s="129" t="s">
        <v>11</v>
      </c>
      <c r="G7" s="226" t="s">
        <v>12</v>
      </c>
      <c r="H7" s="128" t="s">
        <v>13</v>
      </c>
      <c r="I7" s="128" t="s">
        <v>14</v>
      </c>
      <c r="J7" s="129" t="s">
        <v>14</v>
      </c>
      <c r="K7" s="131" t="s">
        <v>15</v>
      </c>
      <c r="L7" s="131" t="s">
        <v>16</v>
      </c>
    </row>
    <row r="8" spans="1:14" s="6" customFormat="1" ht="15.5" x14ac:dyDescent="0.35">
      <c r="A8" s="5"/>
      <c r="B8" s="5"/>
      <c r="C8" s="127"/>
      <c r="D8" s="127" t="s">
        <v>17</v>
      </c>
      <c r="E8" s="133" t="s">
        <v>18</v>
      </c>
      <c r="F8" s="134" t="s">
        <v>19</v>
      </c>
      <c r="G8" s="227" t="s">
        <v>20</v>
      </c>
      <c r="H8" s="128" t="s">
        <v>21</v>
      </c>
      <c r="I8" s="128" t="s">
        <v>22</v>
      </c>
      <c r="J8" s="129" t="s">
        <v>22</v>
      </c>
      <c r="K8" s="131" t="s">
        <v>22</v>
      </c>
      <c r="L8" s="131" t="s">
        <v>23</v>
      </c>
    </row>
    <row r="9" spans="1:14" s="6" customFormat="1" ht="15.5" x14ac:dyDescent="0.35">
      <c r="A9" s="5" t="s">
        <v>24</v>
      </c>
      <c r="B9" s="5"/>
      <c r="C9" s="135"/>
      <c r="D9" s="135"/>
      <c r="E9" s="128"/>
      <c r="F9" s="129"/>
      <c r="G9" s="226"/>
      <c r="H9" s="128" t="s">
        <v>25</v>
      </c>
      <c r="I9" s="128" t="s">
        <v>26</v>
      </c>
      <c r="J9" s="129" t="s">
        <v>26</v>
      </c>
      <c r="K9" s="131" t="s">
        <v>26</v>
      </c>
      <c r="L9" s="131" t="s">
        <v>27</v>
      </c>
    </row>
    <row r="10" spans="1:14" s="8" customFormat="1" ht="16" thickBot="1" x14ac:dyDescent="0.4">
      <c r="A10" s="7"/>
      <c r="B10" s="7"/>
      <c r="C10" s="136"/>
      <c r="D10" s="136"/>
      <c r="E10" s="137"/>
      <c r="F10" s="138"/>
      <c r="G10" s="228"/>
      <c r="H10" s="137"/>
      <c r="I10" s="137"/>
      <c r="J10" s="138"/>
      <c r="K10" s="138"/>
      <c r="L10" s="139"/>
    </row>
    <row r="11" spans="1:14" s="6" customFormat="1" ht="15.5" x14ac:dyDescent="0.35">
      <c r="A11" s="9"/>
      <c r="B11" s="9"/>
      <c r="C11" s="10"/>
      <c r="D11" s="10"/>
      <c r="F11" s="11"/>
      <c r="G11" s="229"/>
      <c r="H11" s="12"/>
      <c r="I11" s="12"/>
      <c r="J11" s="11"/>
      <c r="K11" s="15"/>
    </row>
    <row r="12" spans="1:14" s="6" customFormat="1" ht="15.5" x14ac:dyDescent="0.35">
      <c r="A12" s="13" t="s">
        <v>28</v>
      </c>
      <c r="B12" s="13"/>
      <c r="C12" s="140">
        <f>A!I84</f>
        <v>1235643.27</v>
      </c>
      <c r="D12" s="140">
        <f>A!I90</f>
        <v>20000</v>
      </c>
      <c r="E12" s="140">
        <f>A!I124</f>
        <v>204290</v>
      </c>
      <c r="F12" s="140">
        <f>A!I126</f>
        <v>85000</v>
      </c>
      <c r="G12" s="230">
        <f>SUM(C12+D12-E12-F12)</f>
        <v>966353.27</v>
      </c>
      <c r="H12" s="140">
        <v>541619021</v>
      </c>
      <c r="I12" s="68">
        <f>G12/H12*1000</f>
        <v>1.7841937460316779</v>
      </c>
      <c r="J12" s="68">
        <v>1.6736329999999999</v>
      </c>
      <c r="K12" s="141">
        <v>1.6901440000000001</v>
      </c>
      <c r="L12" s="142">
        <f>SUM((J12-K12)/K12)</f>
        <v>-9.7689900978852467E-3</v>
      </c>
      <c r="N12" s="6" t="s">
        <v>5</v>
      </c>
    </row>
    <row r="13" spans="1:14" s="6" customFormat="1" ht="15.5" x14ac:dyDescent="0.35">
      <c r="A13" s="13" t="s">
        <v>29</v>
      </c>
      <c r="B13" s="13"/>
      <c r="C13" s="140">
        <f>B!N26</f>
        <v>157767.66</v>
      </c>
      <c r="D13" s="140"/>
      <c r="E13" s="140">
        <f>B!N43</f>
        <v>75647</v>
      </c>
      <c r="F13" s="140">
        <f>B!N46</f>
        <v>18000</v>
      </c>
      <c r="G13" s="230">
        <f>SUM(C13+D13-E13-F13)</f>
        <v>64120.66</v>
      </c>
      <c r="H13" s="140">
        <v>428725567</v>
      </c>
      <c r="I13" s="6">
        <f>G13/H13*1000</f>
        <v>0.14956108274270474</v>
      </c>
      <c r="J13" s="68">
        <v>0.169291</v>
      </c>
      <c r="K13" s="143">
        <v>0.145839</v>
      </c>
      <c r="L13" s="142">
        <f>SUM((J13-K13)/K13)</f>
        <v>0.16080746576704449</v>
      </c>
    </row>
    <row r="14" spans="1:14" s="6" customFormat="1" ht="15.5" x14ac:dyDescent="0.35">
      <c r="A14" s="13" t="s">
        <v>30</v>
      </c>
      <c r="B14" s="13"/>
      <c r="C14" s="140">
        <f>DA!I7</f>
        <v>76150</v>
      </c>
      <c r="D14" s="140"/>
      <c r="E14" s="140">
        <f>DA!I11</f>
        <v>200</v>
      </c>
      <c r="F14" s="140">
        <f>DA!I14</f>
        <v>1550</v>
      </c>
      <c r="G14" s="230">
        <f>SUM(C14+D14-E14-F14)</f>
        <v>74400</v>
      </c>
      <c r="H14" s="140">
        <v>541619021</v>
      </c>
      <c r="I14" s="6">
        <f>G14/H14*1000</f>
        <v>0.13736592903002939</v>
      </c>
      <c r="J14" s="14">
        <v>0</v>
      </c>
      <c r="K14" s="143">
        <v>0</v>
      </c>
      <c r="L14" s="143">
        <v>0</v>
      </c>
    </row>
    <row r="15" spans="1:14" s="6" customFormat="1" ht="15.5" x14ac:dyDescent="0.35">
      <c r="A15" s="9" t="s">
        <v>31</v>
      </c>
      <c r="B15" s="9"/>
      <c r="C15" s="140">
        <f>DB!I33</f>
        <v>1297447.5499999998</v>
      </c>
      <c r="D15" s="140">
        <f>DB!I39</f>
        <v>107000</v>
      </c>
      <c r="E15" s="140">
        <f>DB!I55</f>
        <v>607974</v>
      </c>
      <c r="F15" s="140">
        <f>DB!I58</f>
        <v>60000</v>
      </c>
      <c r="G15" s="230">
        <f>SUM(C15+D15-E15-F15)</f>
        <v>736473.54999999981</v>
      </c>
      <c r="H15" s="140">
        <v>428725567</v>
      </c>
      <c r="I15" s="6">
        <f>G15/H15*1000</f>
        <v>1.7178204583259664</v>
      </c>
      <c r="J15" s="69">
        <v>2.181324</v>
      </c>
      <c r="K15" s="143">
        <v>2.1099779999999999</v>
      </c>
      <c r="L15" s="142">
        <f>SUM((J15-K15)/K15)</f>
        <v>3.3813622701279411E-2</v>
      </c>
    </row>
    <row r="16" spans="1:14" s="8" customFormat="1" ht="16" thickBot="1" x14ac:dyDescent="0.4">
      <c r="A16" s="18"/>
      <c r="B16" s="18"/>
      <c r="C16" s="19"/>
      <c r="D16" s="19"/>
      <c r="E16" s="20"/>
      <c r="F16" s="48"/>
      <c r="G16" s="231"/>
      <c r="H16" s="22"/>
      <c r="I16" s="22"/>
      <c r="J16" s="144"/>
      <c r="K16" s="145"/>
      <c r="L16" s="85"/>
    </row>
    <row r="17" spans="1:21" s="26" customFormat="1" ht="16" thickBot="1" x14ac:dyDescent="0.4">
      <c r="A17" s="23" t="s">
        <v>32</v>
      </c>
      <c r="B17" s="23"/>
      <c r="C17" s="24">
        <f>SUM(C12:C16)</f>
        <v>2767008.4799999995</v>
      </c>
      <c r="D17" s="24">
        <f>SUM(D12:D16)</f>
        <v>127000</v>
      </c>
      <c r="E17" s="25">
        <f>SUM(E12:E16)</f>
        <v>888111</v>
      </c>
      <c r="F17" s="49">
        <f>SUM(F12:F16)</f>
        <v>164550</v>
      </c>
      <c r="G17" s="232">
        <f>SUM(G12:G16)</f>
        <v>1841347.48</v>
      </c>
      <c r="H17" s="25"/>
      <c r="I17" s="25">
        <f>SUM(I12:I16)</f>
        <v>3.7889412161303788</v>
      </c>
      <c r="J17" s="146">
        <f>SUM(J12:J16)</f>
        <v>4.024248</v>
      </c>
      <c r="K17" s="146">
        <f>SUM(K12:K16)</f>
        <v>3.9459610000000001</v>
      </c>
      <c r="L17" s="147">
        <f>SUM((I17-J17)/J17)</f>
        <v>-5.8472237265104247E-2</v>
      </c>
    </row>
    <row r="18" spans="1:21" s="6" customFormat="1" ht="16" thickTop="1" x14ac:dyDescent="0.35">
      <c r="A18" s="9"/>
      <c r="B18" s="9"/>
      <c r="C18" s="27"/>
      <c r="D18" s="27"/>
      <c r="E18" s="28"/>
      <c r="F18" s="148"/>
      <c r="G18" s="233"/>
      <c r="H18" s="12"/>
      <c r="J18" s="149"/>
      <c r="K18" s="13"/>
      <c r="L18" s="150"/>
    </row>
    <row r="19" spans="1:21" s="6" customFormat="1" ht="15.5" x14ac:dyDescent="0.35">
      <c r="A19" s="9"/>
      <c r="B19" s="9"/>
      <c r="C19" s="27"/>
      <c r="D19" s="27"/>
      <c r="E19" s="28"/>
      <c r="F19" s="148"/>
      <c r="G19" s="233"/>
      <c r="H19" s="12"/>
      <c r="I19" s="12"/>
      <c r="J19" s="11"/>
      <c r="K19"/>
      <c r="L19" s="29" t="s">
        <v>5</v>
      </c>
      <c r="P19" s="12"/>
      <c r="Q19" s="11"/>
      <c r="R19"/>
      <c r="U19" s="6" t="s">
        <v>5</v>
      </c>
    </row>
    <row r="20" spans="1:21" s="8" customFormat="1" ht="16" thickBot="1" x14ac:dyDescent="0.4">
      <c r="A20" s="30" t="s">
        <v>33</v>
      </c>
      <c r="B20" s="30"/>
      <c r="C20" s="19"/>
      <c r="D20" s="19"/>
      <c r="F20" s="151"/>
      <c r="G20" s="234"/>
      <c r="H20" s="31"/>
      <c r="I20" s="31"/>
      <c r="J20" s="21"/>
      <c r="K20" s="33"/>
      <c r="L20" s="54" t="s">
        <v>5</v>
      </c>
      <c r="P20" s="31"/>
      <c r="Q20" s="32" t="s">
        <v>34</v>
      </c>
      <c r="R20" s="33"/>
    </row>
    <row r="21" spans="1:21" s="6" customFormat="1" ht="15.5" x14ac:dyDescent="0.35">
      <c r="A21" s="34"/>
      <c r="B21" s="34"/>
      <c r="C21" s="10"/>
      <c r="D21" s="10"/>
      <c r="F21" s="148"/>
      <c r="G21" s="233"/>
      <c r="H21" s="44"/>
      <c r="I21" s="44"/>
      <c r="J21" s="43"/>
      <c r="K21"/>
      <c r="L21" s="36"/>
      <c r="P21" s="12"/>
      <c r="Q21" s="35"/>
      <c r="R21"/>
    </row>
    <row r="22" spans="1:21" s="6" customFormat="1" ht="15.5" x14ac:dyDescent="0.35">
      <c r="A22" s="13" t="s">
        <v>35</v>
      </c>
      <c r="B22"/>
      <c r="C22" s="140">
        <f>'SL1'!I4</f>
        <v>5000</v>
      </c>
      <c r="D22" s="140"/>
      <c r="E22" s="140">
        <f>'SL1'!I7</f>
        <v>0</v>
      </c>
      <c r="F22" s="140">
        <f>'SL1'!I9</f>
        <v>0</v>
      </c>
      <c r="G22" s="230">
        <f>SUM(C22+D22-E22-F22)</f>
        <v>5000</v>
      </c>
      <c r="H22" s="43"/>
      <c r="I22" s="43"/>
      <c r="J22"/>
      <c r="K22"/>
      <c r="L22" s="152" t="s">
        <v>5</v>
      </c>
      <c r="P22" s="140">
        <v>11507998</v>
      </c>
      <c r="Q22" s="14">
        <f>O22/P22*1000</f>
        <v>0</v>
      </c>
      <c r="R22"/>
    </row>
    <row r="23" spans="1:21" s="17" customFormat="1" ht="15.5" x14ac:dyDescent="0.35">
      <c r="A23" s="9" t="s">
        <v>36</v>
      </c>
      <c r="B23"/>
      <c r="C23" s="140">
        <f>'SL2'!I4</f>
        <v>2500</v>
      </c>
      <c r="D23" s="140"/>
      <c r="E23" s="140">
        <f>'SL2'!I7</f>
        <v>0</v>
      </c>
      <c r="F23" s="140">
        <f>'SL2'!I9</f>
        <v>0</v>
      </c>
      <c r="G23" s="230">
        <f t="shared" ref="G23:G34" si="0">SUM(C23+D23-E23-F23)</f>
        <v>2500</v>
      </c>
      <c r="H23" s="44"/>
      <c r="I23" s="44"/>
      <c r="J23" s="43"/>
      <c r="K23"/>
      <c r="P23" s="153">
        <v>7804392</v>
      </c>
      <c r="Q23" s="154">
        <f>(O23/P23)*1000</f>
        <v>0</v>
      </c>
      <c r="R23"/>
    </row>
    <row r="24" spans="1:21" s="6" customFormat="1" ht="15.5" x14ac:dyDescent="0.35">
      <c r="A24" s="13" t="s">
        <v>37</v>
      </c>
      <c r="B24"/>
      <c r="C24" s="140">
        <f>'SL3'!I4</f>
        <v>1500</v>
      </c>
      <c r="D24" s="140"/>
      <c r="E24" s="140">
        <f>'SL3'!I7</f>
        <v>0</v>
      </c>
      <c r="F24" s="140">
        <f>'SL3'!I9</f>
        <v>0</v>
      </c>
      <c r="G24" s="230">
        <f t="shared" si="0"/>
        <v>1500</v>
      </c>
      <c r="H24" s="44"/>
      <c r="I24" s="44"/>
      <c r="J24" s="43"/>
      <c r="K24"/>
      <c r="L24" s="152" t="s">
        <v>5</v>
      </c>
      <c r="P24" s="140">
        <v>6244800</v>
      </c>
      <c r="Q24" s="14">
        <f>(O24/P24)*1000</f>
        <v>0</v>
      </c>
      <c r="R24"/>
    </row>
    <row r="25" spans="1:21" s="6" customFormat="1" ht="15.5" x14ac:dyDescent="0.35">
      <c r="A25" s="13" t="s">
        <v>38</v>
      </c>
      <c r="B25"/>
      <c r="C25" s="140">
        <f>'SL4'!I4</f>
        <v>1600</v>
      </c>
      <c r="D25" s="140"/>
      <c r="E25" s="140">
        <f>'SL4'!I7</f>
        <v>0</v>
      </c>
      <c r="F25" s="140">
        <f>'SL4'!I9</f>
        <v>0</v>
      </c>
      <c r="G25" s="230">
        <f t="shared" si="0"/>
        <v>1600</v>
      </c>
      <c r="H25" s="44"/>
      <c r="I25" s="44"/>
      <c r="J25" s="43"/>
      <c r="K25"/>
      <c r="L25" s="152" t="s">
        <v>5</v>
      </c>
      <c r="P25" s="140">
        <v>23000</v>
      </c>
      <c r="Q25" s="14">
        <f>(O25/P25)*1000</f>
        <v>0</v>
      </c>
      <c r="R25"/>
    </row>
    <row r="26" spans="1:21" s="6" customFormat="1" ht="15.5" x14ac:dyDescent="0.35">
      <c r="A26" s="13" t="s">
        <v>39</v>
      </c>
      <c r="B26"/>
      <c r="C26" s="140">
        <f>'SL5'!I4</f>
        <v>1000</v>
      </c>
      <c r="D26" s="140"/>
      <c r="E26" s="140">
        <f>'SL5'!I7</f>
        <v>0</v>
      </c>
      <c r="F26" s="140">
        <f>'SL5'!I9</f>
        <v>0</v>
      </c>
      <c r="G26" s="230">
        <f t="shared" si="0"/>
        <v>1000</v>
      </c>
      <c r="H26" s="44"/>
      <c r="I26" s="44"/>
      <c r="J26" s="43"/>
      <c r="K26"/>
      <c r="L26" s="152" t="s">
        <v>5</v>
      </c>
      <c r="P26" s="140">
        <v>2409000</v>
      </c>
      <c r="Q26" s="37">
        <f>(O26/P26)*1000</f>
        <v>0</v>
      </c>
      <c r="R26"/>
    </row>
    <row r="27" spans="1:21" s="8" customFormat="1" ht="16" thickBot="1" x14ac:dyDescent="0.4">
      <c r="A27" s="18" t="s">
        <v>40</v>
      </c>
      <c r="B27" s="18"/>
      <c r="C27" s="19"/>
      <c r="D27" s="19"/>
      <c r="F27" s="151"/>
      <c r="G27" s="234"/>
      <c r="H27" s="47"/>
      <c r="I27" s="47"/>
      <c r="J27" s="47"/>
      <c r="K27" s="33"/>
      <c r="P27" s="155"/>
      <c r="Q27" s="138"/>
      <c r="R27" s="33"/>
    </row>
    <row r="28" spans="1:21" s="6" customFormat="1" ht="15.5" x14ac:dyDescent="0.35">
      <c r="A28" s="13" t="s">
        <v>41</v>
      </c>
      <c r="B28" s="13"/>
      <c r="C28" s="140">
        <f>'SW1'!I6</f>
        <v>21377</v>
      </c>
      <c r="D28" s="140"/>
      <c r="E28" s="140">
        <v>21377</v>
      </c>
      <c r="F28" s="140">
        <f>'SW1'!I14</f>
        <v>0</v>
      </c>
      <c r="G28" s="230">
        <v>0</v>
      </c>
      <c r="H28" s="44"/>
      <c r="I28" s="44"/>
      <c r="J28" s="43"/>
      <c r="K28"/>
      <c r="L28" s="152" t="s">
        <v>5</v>
      </c>
      <c r="P28" s="140">
        <v>11672068</v>
      </c>
      <c r="Q28" s="14">
        <v>0</v>
      </c>
      <c r="R28"/>
    </row>
    <row r="29" spans="1:21" s="6" customFormat="1" ht="15.5" x14ac:dyDescent="0.35">
      <c r="A29" s="9" t="s">
        <v>42</v>
      </c>
      <c r="B29" s="9"/>
      <c r="C29" s="140">
        <f>'SW2'!I10</f>
        <v>9931</v>
      </c>
      <c r="D29" s="140"/>
      <c r="E29" s="140">
        <f>'SW2'!I14</f>
        <v>0</v>
      </c>
      <c r="F29" s="140">
        <f>'SW2'!I16</f>
        <v>0</v>
      </c>
      <c r="G29" s="230">
        <f t="shared" si="0"/>
        <v>9931</v>
      </c>
      <c r="H29" s="44"/>
      <c r="I29" s="44"/>
      <c r="J29" s="43"/>
      <c r="K29"/>
      <c r="L29" s="152"/>
      <c r="P29" s="153">
        <v>97000</v>
      </c>
      <c r="Q29" s="14">
        <f>(O29/P29)*1000</f>
        <v>0</v>
      </c>
      <c r="R29"/>
    </row>
    <row r="30" spans="1:21" s="6" customFormat="1" ht="15.5" x14ac:dyDescent="0.35">
      <c r="A30" s="9" t="s">
        <v>43</v>
      </c>
      <c r="B30" s="9"/>
      <c r="C30" s="140">
        <f>'SW3'!I25</f>
        <v>201715.05</v>
      </c>
      <c r="D30" s="140"/>
      <c r="E30" s="140">
        <f>'SW3'!I37</f>
        <v>70900</v>
      </c>
      <c r="F30" s="140">
        <f>'SW3'!I39</f>
        <v>5000</v>
      </c>
      <c r="G30" s="230">
        <f t="shared" si="0"/>
        <v>125815.04999999999</v>
      </c>
      <c r="H30" s="44"/>
      <c r="I30" s="44"/>
      <c r="J30" s="43"/>
      <c r="K30"/>
      <c r="L30" s="152"/>
      <c r="P30" s="153">
        <v>14963700</v>
      </c>
      <c r="Q30" s="14">
        <f>(O30/P30)*1000</f>
        <v>0</v>
      </c>
      <c r="R30"/>
    </row>
    <row r="31" spans="1:21" s="6" customFormat="1" ht="15.5" x14ac:dyDescent="0.35">
      <c r="A31" s="9" t="s">
        <v>44</v>
      </c>
      <c r="B31" s="9"/>
      <c r="C31" s="140">
        <f>'SW4'!I24</f>
        <v>8994.4</v>
      </c>
      <c r="D31" s="140">
        <f>'SW4'!I30</f>
        <v>5000</v>
      </c>
      <c r="E31" s="140">
        <f>'SW4'!I41</f>
        <v>6750</v>
      </c>
      <c r="F31" s="140">
        <f>'SW4'!I43</f>
        <v>1000</v>
      </c>
      <c r="G31" s="230">
        <f t="shared" si="0"/>
        <v>6244.4</v>
      </c>
      <c r="H31" s="44"/>
      <c r="I31" s="44"/>
      <c r="J31" s="43"/>
      <c r="K31"/>
      <c r="L31" s="152"/>
      <c r="P31" s="153">
        <v>21</v>
      </c>
      <c r="Q31" s="14">
        <f>(O31/P31)</f>
        <v>0</v>
      </c>
      <c r="R31"/>
    </row>
    <row r="32" spans="1:21" s="6" customFormat="1" ht="15.5" x14ac:dyDescent="0.35">
      <c r="A32" s="9" t="s">
        <v>45</v>
      </c>
      <c r="B32" s="9"/>
      <c r="C32" s="140">
        <f>'SW5'!I8</f>
        <v>116000</v>
      </c>
      <c r="D32" s="140"/>
      <c r="E32" s="140">
        <f>'SW5'!I19</f>
        <v>2200</v>
      </c>
      <c r="F32" s="140">
        <f>'SW5'!I21</f>
        <v>3000</v>
      </c>
      <c r="G32" s="230">
        <f t="shared" si="0"/>
        <v>110800</v>
      </c>
      <c r="H32" s="44"/>
      <c r="I32" s="44"/>
      <c r="J32" s="43"/>
      <c r="K32"/>
      <c r="L32" s="152"/>
      <c r="P32" s="153"/>
      <c r="Q32" s="14"/>
      <c r="R32"/>
    </row>
    <row r="33" spans="1:18" s="6" customFormat="1" ht="15.5" x14ac:dyDescent="0.35">
      <c r="A33" s="9" t="s">
        <v>46</v>
      </c>
      <c r="B33" s="9"/>
      <c r="C33" s="140">
        <f>'SW6'!I7</f>
        <v>22675</v>
      </c>
      <c r="D33" s="140"/>
      <c r="E33" s="140">
        <f>'SW6'!I12</f>
        <v>380</v>
      </c>
      <c r="F33" s="140">
        <f>'SW6'!I14</f>
        <v>0</v>
      </c>
      <c r="G33" s="230">
        <f t="shared" si="0"/>
        <v>22295</v>
      </c>
      <c r="H33" s="44"/>
      <c r="I33" s="44"/>
      <c r="J33" s="43"/>
      <c r="K33"/>
      <c r="L33" s="152"/>
      <c r="P33" s="153"/>
      <c r="Q33" s="14"/>
      <c r="R33"/>
    </row>
    <row r="34" spans="1:18" s="6" customFormat="1" ht="15.5" x14ac:dyDescent="0.35">
      <c r="A34" s="9" t="s">
        <v>47</v>
      </c>
      <c r="B34" s="9"/>
      <c r="C34" s="140">
        <f>'SW7'!I7</f>
        <v>37031</v>
      </c>
      <c r="D34" s="140"/>
      <c r="E34" s="140">
        <f>'SW7'!I19</f>
        <v>0</v>
      </c>
      <c r="F34" s="140">
        <f>'SW7'!I21</f>
        <v>5000</v>
      </c>
      <c r="G34" s="230">
        <f t="shared" si="0"/>
        <v>32031</v>
      </c>
      <c r="H34" s="44"/>
      <c r="I34" s="44"/>
      <c r="J34" s="43"/>
      <c r="K34"/>
      <c r="L34" s="152"/>
      <c r="P34" s="153"/>
      <c r="Q34" s="14"/>
      <c r="R34"/>
    </row>
    <row r="35" spans="1:18" s="6" customFormat="1" ht="15.5" x14ac:dyDescent="0.35">
      <c r="A35" s="9" t="s">
        <v>48</v>
      </c>
      <c r="B35" s="9"/>
      <c r="C35" s="140">
        <f>'SW8'!I27</f>
        <v>149000.34</v>
      </c>
      <c r="D35" s="140"/>
      <c r="E35" s="140">
        <f>'SW8'!I42</f>
        <v>136881</v>
      </c>
      <c r="F35" s="140">
        <f>'SW8'!I44</f>
        <v>12119</v>
      </c>
      <c r="G35" s="230">
        <v>0</v>
      </c>
      <c r="H35" s="44"/>
      <c r="I35" s="44"/>
      <c r="J35" s="43"/>
      <c r="K35"/>
      <c r="L35" s="152"/>
      <c r="P35" s="153"/>
      <c r="Q35" s="14"/>
      <c r="R35"/>
    </row>
    <row r="36" spans="1:18" s="6" customFormat="1" ht="15.5" x14ac:dyDescent="0.35">
      <c r="A36" s="9" t="s">
        <v>746</v>
      </c>
      <c r="B36" s="9"/>
      <c r="C36" s="140"/>
      <c r="D36" s="140"/>
      <c r="E36" s="140"/>
      <c r="F36" s="140"/>
      <c r="G36" s="230">
        <v>2185.4</v>
      </c>
      <c r="H36" s="44" t="s">
        <v>747</v>
      </c>
      <c r="I36" s="44"/>
      <c r="J36" s="43"/>
      <c r="K36"/>
      <c r="L36" s="152"/>
      <c r="P36" s="153"/>
      <c r="Q36" s="14"/>
      <c r="R36"/>
    </row>
    <row r="37" spans="1:18" s="8" customFormat="1" ht="16" thickBot="1" x14ac:dyDescent="0.4">
      <c r="A37" s="18" t="s">
        <v>40</v>
      </c>
      <c r="B37" s="18"/>
      <c r="C37" s="19"/>
      <c r="D37" s="19"/>
      <c r="F37" s="151"/>
      <c r="G37" s="234"/>
      <c r="H37" s="47"/>
      <c r="I37" s="47"/>
      <c r="J37" s="47"/>
      <c r="K37" s="33"/>
      <c r="L37" s="156"/>
      <c r="P37" s="155"/>
      <c r="Q37" s="38"/>
      <c r="R37" s="33"/>
    </row>
    <row r="38" spans="1:18" s="6" customFormat="1" ht="15.5" x14ac:dyDescent="0.35">
      <c r="A38" s="34" t="s">
        <v>49</v>
      </c>
      <c r="B38" s="34"/>
      <c r="C38" s="10"/>
      <c r="D38" s="10"/>
      <c r="F38" s="148"/>
      <c r="G38" s="233"/>
      <c r="H38" s="44"/>
      <c r="I38" s="44"/>
      <c r="J38" s="43"/>
      <c r="K38"/>
      <c r="P38" s="153"/>
      <c r="Q38" s="11"/>
      <c r="R38"/>
    </row>
    <row r="39" spans="1:18" s="6" customFormat="1" ht="15.5" x14ac:dyDescent="0.35">
      <c r="A39" s="34"/>
      <c r="B39" s="34"/>
      <c r="C39" s="10"/>
      <c r="D39" s="10"/>
      <c r="F39" s="148"/>
      <c r="G39" s="233"/>
      <c r="H39" s="44"/>
      <c r="I39" s="44"/>
      <c r="J39" s="43"/>
      <c r="K39"/>
      <c r="P39" s="153"/>
      <c r="Q39" s="11"/>
      <c r="R39"/>
    </row>
    <row r="40" spans="1:18" s="17" customFormat="1" ht="15.5" x14ac:dyDescent="0.35">
      <c r="A40" s="13" t="s">
        <v>50</v>
      </c>
      <c r="B40" s="34"/>
      <c r="C40" s="140"/>
      <c r="D40" s="140"/>
      <c r="E40" s="140" t="s">
        <v>5</v>
      </c>
      <c r="F40" s="140" t="s">
        <v>5</v>
      </c>
      <c r="G40" s="235"/>
      <c r="H40" s="140">
        <v>0</v>
      </c>
      <c r="I40" s="140" t="s">
        <v>51</v>
      </c>
      <c r="J40" s="43"/>
      <c r="K40"/>
      <c r="P40" s="153">
        <v>0</v>
      </c>
      <c r="Q40" s="16">
        <v>0</v>
      </c>
      <c r="R40"/>
    </row>
    <row r="41" spans="1:18" s="6" customFormat="1" ht="15.5" x14ac:dyDescent="0.35">
      <c r="A41" s="13" t="s">
        <v>52</v>
      </c>
      <c r="B41" s="13"/>
      <c r="C41" s="140" t="s">
        <v>5</v>
      </c>
      <c r="D41" s="140"/>
      <c r="E41" s="140" t="s">
        <v>5</v>
      </c>
      <c r="F41" s="140" t="s">
        <v>5</v>
      </c>
      <c r="G41" s="230" t="s">
        <v>5</v>
      </c>
      <c r="H41" s="140">
        <v>565300</v>
      </c>
      <c r="I41" s="140"/>
      <c r="J41" s="43"/>
      <c r="K41"/>
      <c r="P41" s="153">
        <v>108624763</v>
      </c>
      <c r="Q41" s="11">
        <f>(O41/P41)*1000</f>
        <v>0</v>
      </c>
      <c r="R41"/>
    </row>
    <row r="42" spans="1:18" s="8" customFormat="1" ht="16" thickBot="1" x14ac:dyDescent="0.4">
      <c r="A42" s="74" t="s">
        <v>40</v>
      </c>
      <c r="B42" s="74"/>
      <c r="C42" s="157"/>
      <c r="D42" s="157"/>
      <c r="F42" s="151"/>
      <c r="G42" s="234"/>
      <c r="H42" s="47"/>
      <c r="I42" s="47"/>
      <c r="J42" s="47"/>
      <c r="K42" s="33"/>
      <c r="P42" s="155"/>
      <c r="Q42" s="21"/>
      <c r="R42" s="33"/>
    </row>
    <row r="43" spans="1:18" s="6" customFormat="1" ht="15.5" x14ac:dyDescent="0.35">
      <c r="A43" s="9"/>
      <c r="B43" s="9"/>
      <c r="C43" s="10"/>
      <c r="D43" s="10"/>
      <c r="E43" s="39"/>
      <c r="F43" s="11"/>
      <c r="G43" s="229"/>
      <c r="H43" s="44"/>
      <c r="I43" s="44"/>
      <c r="J43" s="43"/>
      <c r="K43"/>
      <c r="P43" s="40"/>
      <c r="Q43" s="11"/>
      <c r="R43"/>
    </row>
    <row r="44" spans="1:18" s="6" customFormat="1" ht="15.5" x14ac:dyDescent="0.35">
      <c r="A44" s="9"/>
      <c r="B44" s="9"/>
      <c r="C44" s="10"/>
      <c r="D44" s="10"/>
      <c r="F44" s="11"/>
      <c r="G44" s="229"/>
      <c r="H44" s="44"/>
      <c r="I44" s="44"/>
      <c r="J44" s="43"/>
      <c r="K44"/>
      <c r="P44" s="12"/>
      <c r="Q44" s="11"/>
      <c r="R44"/>
    </row>
    <row r="45" spans="1:18" s="6" customFormat="1" ht="15.5" x14ac:dyDescent="0.35">
      <c r="A45" s="9" t="s">
        <v>53</v>
      </c>
      <c r="B45" s="9"/>
      <c r="C45" s="158">
        <f>SUM(C17:C44)</f>
        <v>3345332.2699999991</v>
      </c>
      <c r="D45" s="158">
        <f>SUM(D17:D44)</f>
        <v>132000</v>
      </c>
      <c r="E45" s="41">
        <f>SUM(E17:E44)</f>
        <v>1126599</v>
      </c>
      <c r="F45" s="158">
        <f>SUM(F17:F44)</f>
        <v>190669</v>
      </c>
      <c r="G45" s="236">
        <f>SUM(G17:G44)</f>
        <v>2162249.3299999996</v>
      </c>
      <c r="H45" s="44"/>
      <c r="I45" s="44"/>
      <c r="J45" s="43"/>
      <c r="K45"/>
      <c r="L45"/>
      <c r="M45"/>
      <c r="N45"/>
      <c r="O45"/>
      <c r="P45" s="12"/>
      <c r="Q45" s="11"/>
      <c r="R45"/>
    </row>
    <row r="46" spans="1:18" s="6" customFormat="1" ht="15.5" x14ac:dyDescent="0.35">
      <c r="A46" s="9"/>
      <c r="B46" s="9"/>
      <c r="C46" s="10"/>
      <c r="D46" s="10"/>
      <c r="F46" s="11"/>
      <c r="G46" s="229"/>
      <c r="H46" s="44"/>
      <c r="I46" s="44"/>
      <c r="J46" s="43"/>
      <c r="K46"/>
      <c r="L46"/>
      <c r="M46"/>
      <c r="N46"/>
      <c r="O46"/>
      <c r="P46" s="12"/>
      <c r="Q46" s="11"/>
      <c r="R46"/>
    </row>
    <row r="47" spans="1:18" ht="18.5" thickBot="1" x14ac:dyDescent="0.55000000000000004">
      <c r="C47" s="10"/>
      <c r="D47" s="10"/>
      <c r="G47" s="240">
        <v>2024</v>
      </c>
      <c r="H47" s="44">
        <v>2025</v>
      </c>
    </row>
    <row r="48" spans="1:18" ht="18.5" thickBot="1" x14ac:dyDescent="0.55000000000000004">
      <c r="A48" s="42" t="s">
        <v>54</v>
      </c>
      <c r="C48" s="10"/>
      <c r="D48" s="10"/>
      <c r="F48" s="45"/>
      <c r="G48" s="238">
        <v>2075195</v>
      </c>
      <c r="H48" s="159">
        <v>2189091</v>
      </c>
      <c r="I48" s="159"/>
    </row>
    <row r="49" spans="1:10" x14ac:dyDescent="0.5">
      <c r="C49" s="10"/>
      <c r="D49" s="10"/>
      <c r="H49" s="12"/>
      <c r="I49" s="12"/>
    </row>
    <row r="50" spans="1:10" s="44" customFormat="1" x14ac:dyDescent="0.5">
      <c r="A50" s="42" t="s">
        <v>55</v>
      </c>
      <c r="B50" s="42"/>
      <c r="C50" s="10"/>
      <c r="D50" s="10"/>
      <c r="E50"/>
      <c r="F50" s="43"/>
      <c r="G50" s="239">
        <v>-23010</v>
      </c>
      <c r="H50" s="160">
        <f>SUM(G45-H48)</f>
        <v>-26841.670000000391</v>
      </c>
      <c r="I50" s="164"/>
      <c r="J50" s="43"/>
    </row>
    <row r="51" spans="1:10" s="44" customFormat="1" x14ac:dyDescent="0.5">
      <c r="A51" s="42"/>
      <c r="B51" s="42"/>
      <c r="C51" s="10"/>
      <c r="D51" s="10"/>
      <c r="E51"/>
      <c r="F51" s="43"/>
      <c r="G51" s="237"/>
      <c r="J51" s="43"/>
    </row>
    <row r="52" spans="1:10" s="44" customFormat="1" x14ac:dyDescent="0.5">
      <c r="A52" s="42"/>
      <c r="B52" s="42"/>
      <c r="C52" s="10"/>
      <c r="D52" s="10"/>
      <c r="E52"/>
      <c r="F52" s="43"/>
      <c r="G52" s="237"/>
      <c r="J52" s="43"/>
    </row>
    <row r="53" spans="1:10" s="44" customFormat="1" x14ac:dyDescent="0.5">
      <c r="A53" s="42"/>
      <c r="B53" s="42"/>
      <c r="C53" s="10"/>
      <c r="D53" s="10"/>
      <c r="E53"/>
      <c r="F53" s="43"/>
      <c r="G53" s="237"/>
      <c r="J53" s="43"/>
    </row>
    <row r="54" spans="1:10" s="44" customFormat="1" x14ac:dyDescent="0.5">
      <c r="A54" s="42"/>
      <c r="B54" s="42"/>
      <c r="C54" s="10"/>
      <c r="D54" s="10"/>
      <c r="E54"/>
      <c r="F54" s="43"/>
      <c r="G54" s="237"/>
      <c r="J54" s="43"/>
    </row>
    <row r="55" spans="1:10" s="44" customFormat="1" x14ac:dyDescent="0.5">
      <c r="A55" s="42"/>
      <c r="B55" s="42"/>
      <c r="C55" s="10"/>
      <c r="D55" s="10"/>
      <c r="E55"/>
      <c r="F55" s="43"/>
      <c r="G55" s="237"/>
      <c r="J55" s="43"/>
    </row>
    <row r="56" spans="1:10" s="44" customFormat="1" x14ac:dyDescent="0.5">
      <c r="A56" s="42"/>
      <c r="B56" s="42"/>
      <c r="C56" s="10"/>
      <c r="D56" s="10"/>
      <c r="E56"/>
      <c r="F56" s="43"/>
      <c r="G56" s="237"/>
      <c r="J56" s="43"/>
    </row>
    <row r="57" spans="1:10" s="44" customFormat="1" x14ac:dyDescent="0.5">
      <c r="A57" s="42"/>
      <c r="B57" s="42"/>
      <c r="C57" s="10"/>
      <c r="D57" s="10"/>
      <c r="E57"/>
      <c r="F57" s="43"/>
      <c r="G57" s="237"/>
      <c r="J57" s="43"/>
    </row>
  </sheetData>
  <mergeCells count="3">
    <mergeCell ref="A1:L1"/>
    <mergeCell ref="A2:L2"/>
    <mergeCell ref="A3:L3"/>
  </mergeCells>
  <pageMargins left="0.7" right="0.7" top="0.75" bottom="0.75" header="0.3" footer="0.3"/>
  <pageSetup scale="54" orientation="landscape" r:id="rId1"/>
  <headerFooter>
    <oddFooter>&amp;CPage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7CB36-BD5D-4D5F-818D-66375BEF1B63}">
  <dimension ref="A1:H5"/>
  <sheetViews>
    <sheetView workbookViewId="0">
      <selection activeCell="I1" sqref="I1"/>
    </sheetView>
  </sheetViews>
  <sheetFormatPr defaultRowHeight="14.5" x14ac:dyDescent="0.35"/>
  <cols>
    <col min="8" max="8" width="13.1796875" customWidth="1"/>
  </cols>
  <sheetData>
    <row r="1" spans="1:8" ht="40" customHeight="1" x14ac:dyDescent="0.35">
      <c r="A1" s="223" t="s">
        <v>706</v>
      </c>
      <c r="D1" s="223">
        <v>2025</v>
      </c>
      <c r="H1" s="241" t="s">
        <v>754</v>
      </c>
    </row>
    <row r="3" spans="1:8" x14ac:dyDescent="0.35">
      <c r="A3" t="s">
        <v>707</v>
      </c>
      <c r="C3">
        <v>5</v>
      </c>
      <c r="E3" t="s">
        <v>708</v>
      </c>
      <c r="H3">
        <v>437.08</v>
      </c>
    </row>
    <row r="5" spans="1:8" x14ac:dyDescent="0.35">
      <c r="A5" t="s">
        <v>752</v>
      </c>
      <c r="H5">
        <f>H3*C3</f>
        <v>2185.4</v>
      </c>
    </row>
  </sheetData>
  <pageMargins left="0.7" right="0.7" top="0.75" bottom="0.75" header="0.3" footer="0.3"/>
  <pageSetup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48"/>
  <sheetViews>
    <sheetView zoomScale="130" zoomScaleNormal="130" workbookViewId="0">
      <selection activeCell="H3" sqref="H3"/>
    </sheetView>
  </sheetViews>
  <sheetFormatPr defaultColWidth="9.1796875" defaultRowHeight="14.5" x14ac:dyDescent="0.35"/>
  <cols>
    <col min="1" max="1" width="15.7265625" style="58" customWidth="1"/>
    <col min="2" max="2" width="55.7265625" style="58" customWidth="1"/>
    <col min="3" max="4" width="11.7265625" style="76" customWidth="1"/>
    <col min="5" max="7" width="23.7265625" style="58" hidden="1" customWidth="1"/>
    <col min="8" max="8" width="16.453125" style="58" customWidth="1"/>
    <col min="9" max="9" width="70.7265625" style="58" customWidth="1"/>
    <col min="10" max="16384" width="9.1796875" style="58"/>
  </cols>
  <sheetData>
    <row r="1" spans="1:9" x14ac:dyDescent="0.35">
      <c r="C1" s="75">
        <v>2023</v>
      </c>
      <c r="D1" s="75">
        <v>2024</v>
      </c>
      <c r="E1" s="58" t="s">
        <v>709</v>
      </c>
      <c r="F1" s="58" t="s">
        <v>709</v>
      </c>
      <c r="G1" s="58" t="s">
        <v>709</v>
      </c>
      <c r="H1" s="75">
        <v>2025</v>
      </c>
    </row>
    <row r="2" spans="1:9" x14ac:dyDescent="0.35">
      <c r="A2" s="58" t="s">
        <v>710</v>
      </c>
      <c r="C2" s="77" t="s">
        <v>711</v>
      </c>
      <c r="D2" s="77" t="s">
        <v>711</v>
      </c>
      <c r="E2" s="77" t="s">
        <v>712</v>
      </c>
      <c r="F2" s="77" t="s">
        <v>713</v>
      </c>
      <c r="G2" s="77" t="s">
        <v>714</v>
      </c>
      <c r="H2" s="77" t="s">
        <v>753</v>
      </c>
      <c r="I2" s="75" t="s">
        <v>715</v>
      </c>
    </row>
    <row r="3" spans="1:9" ht="15" thickBot="1" x14ac:dyDescent="0.4">
      <c r="A3" s="70"/>
      <c r="B3" s="70"/>
      <c r="C3" s="78" t="s">
        <v>5</v>
      </c>
      <c r="D3" s="78" t="s">
        <v>5</v>
      </c>
      <c r="E3" s="78" t="s">
        <v>5</v>
      </c>
      <c r="F3" s="78" t="s">
        <v>5</v>
      </c>
      <c r="G3" s="78" t="s">
        <v>5</v>
      </c>
      <c r="H3" s="76"/>
    </row>
    <row r="4" spans="1:9" x14ac:dyDescent="0.35">
      <c r="A4" s="59"/>
      <c r="B4" s="59"/>
    </row>
    <row r="5" spans="1:9" x14ac:dyDescent="0.35">
      <c r="A5" s="59" t="s">
        <v>65</v>
      </c>
      <c r="B5" s="58" t="s">
        <v>716</v>
      </c>
      <c r="C5" s="90">
        <v>16796</v>
      </c>
      <c r="D5" s="90">
        <v>17300</v>
      </c>
      <c r="E5" s="79">
        <v>14712</v>
      </c>
      <c r="H5" s="76">
        <f>17300*1.03</f>
        <v>17819</v>
      </c>
    </row>
    <row r="6" spans="1:9" x14ac:dyDescent="0.35">
      <c r="A6" s="59" t="s">
        <v>69</v>
      </c>
      <c r="B6" s="58" t="s">
        <v>70</v>
      </c>
      <c r="C6" s="90">
        <v>22000</v>
      </c>
      <c r="D6" s="90">
        <v>22660</v>
      </c>
      <c r="E6" s="72">
        <v>18915</v>
      </c>
      <c r="H6" s="76">
        <f>22660*1.03</f>
        <v>23339.8</v>
      </c>
    </row>
    <row r="7" spans="1:9" x14ac:dyDescent="0.35">
      <c r="A7" s="59" t="s">
        <v>71</v>
      </c>
      <c r="B7" s="58" t="s">
        <v>717</v>
      </c>
      <c r="C7" s="90">
        <v>22000</v>
      </c>
      <c r="D7" s="90">
        <v>22660</v>
      </c>
      <c r="E7" s="72">
        <v>18915</v>
      </c>
      <c r="H7" s="76">
        <f>22660*1.03</f>
        <v>23339.8</v>
      </c>
    </row>
    <row r="8" spans="1:9" x14ac:dyDescent="0.35">
      <c r="A8" s="59" t="s">
        <v>73</v>
      </c>
      <c r="B8" s="58" t="s">
        <v>718</v>
      </c>
      <c r="C8" s="90">
        <v>40000</v>
      </c>
      <c r="D8" s="90">
        <v>41200</v>
      </c>
      <c r="E8" s="72">
        <v>27224</v>
      </c>
      <c r="H8" s="76">
        <f>41200*1.03</f>
        <v>42436</v>
      </c>
    </row>
    <row r="9" spans="1:9" x14ac:dyDescent="0.35">
      <c r="A9" s="59" t="s">
        <v>75</v>
      </c>
      <c r="B9" s="58" t="s">
        <v>719</v>
      </c>
      <c r="C9" s="90">
        <v>20000</v>
      </c>
      <c r="D9" s="90">
        <v>20000</v>
      </c>
      <c r="E9" s="72">
        <v>10000</v>
      </c>
      <c r="H9" s="76">
        <f>20000*1.03</f>
        <v>20600</v>
      </c>
    </row>
    <row r="10" spans="1:9" x14ac:dyDescent="0.35">
      <c r="A10" s="59" t="s">
        <v>77</v>
      </c>
      <c r="B10" s="58" t="s">
        <v>78</v>
      </c>
      <c r="C10" s="90">
        <v>12544</v>
      </c>
      <c r="D10" s="90">
        <v>12544</v>
      </c>
      <c r="E10" s="72">
        <v>10000</v>
      </c>
      <c r="H10" s="58">
        <v>12544</v>
      </c>
      <c r="I10" s="58" t="s">
        <v>720</v>
      </c>
    </row>
    <row r="11" spans="1:9" x14ac:dyDescent="0.35">
      <c r="A11" s="59" t="s">
        <v>721</v>
      </c>
      <c r="B11" s="58" t="s">
        <v>722</v>
      </c>
      <c r="C11" s="90">
        <v>0</v>
      </c>
      <c r="D11" s="90">
        <v>0</v>
      </c>
      <c r="E11" s="72">
        <v>1000</v>
      </c>
    </row>
    <row r="12" spans="1:9" x14ac:dyDescent="0.35">
      <c r="A12" s="59" t="s">
        <v>85</v>
      </c>
      <c r="B12" s="58" t="s">
        <v>86</v>
      </c>
      <c r="C12" s="90">
        <v>34817</v>
      </c>
      <c r="D12" s="90">
        <v>34000</v>
      </c>
      <c r="E12" s="72">
        <v>26010</v>
      </c>
      <c r="G12" s="58" t="s">
        <v>5</v>
      </c>
      <c r="H12" s="76">
        <f>34000*1.03</f>
        <v>35020</v>
      </c>
    </row>
    <row r="13" spans="1:9" x14ac:dyDescent="0.35">
      <c r="A13" s="59" t="s">
        <v>723</v>
      </c>
      <c r="B13" s="58" t="s">
        <v>724</v>
      </c>
      <c r="C13" s="90">
        <v>0</v>
      </c>
      <c r="D13" s="90">
        <v>0</v>
      </c>
      <c r="E13" s="72">
        <v>0</v>
      </c>
      <c r="F13" s="58" t="s">
        <v>5</v>
      </c>
    </row>
    <row r="14" spans="1:9" x14ac:dyDescent="0.35">
      <c r="A14" s="59" t="s">
        <v>97</v>
      </c>
      <c r="B14" s="58" t="s">
        <v>98</v>
      </c>
      <c r="C14" s="90">
        <v>37080</v>
      </c>
      <c r="D14" s="90">
        <v>31384</v>
      </c>
      <c r="E14" s="72">
        <v>22296</v>
      </c>
      <c r="H14" s="76">
        <f>31384*1.03</f>
        <v>32325.52</v>
      </c>
    </row>
    <row r="15" spans="1:9" x14ac:dyDescent="0.35">
      <c r="A15" s="59" t="s">
        <v>99</v>
      </c>
      <c r="B15" s="58" t="s">
        <v>100</v>
      </c>
      <c r="C15" s="90">
        <v>3500</v>
      </c>
      <c r="D15" s="90">
        <v>3605</v>
      </c>
      <c r="E15" s="72">
        <v>2800</v>
      </c>
      <c r="H15" s="58">
        <v>3500</v>
      </c>
    </row>
    <row r="16" spans="1:9" x14ac:dyDescent="0.35">
      <c r="A16" s="59" t="s">
        <v>105</v>
      </c>
      <c r="B16" s="58" t="s">
        <v>725</v>
      </c>
      <c r="C16" s="90">
        <v>37927</v>
      </c>
      <c r="D16" s="90">
        <v>39065</v>
      </c>
      <c r="E16" s="72">
        <v>25219</v>
      </c>
      <c r="H16" s="58">
        <f>39065*1.03</f>
        <v>40236.950000000004</v>
      </c>
    </row>
    <row r="17" spans="1:8" x14ac:dyDescent="0.35">
      <c r="A17" s="59" t="s">
        <v>726</v>
      </c>
      <c r="B17" s="58" t="s">
        <v>727</v>
      </c>
      <c r="C17" s="90">
        <v>9953</v>
      </c>
      <c r="D17" s="90">
        <v>9953</v>
      </c>
      <c r="E17" s="72"/>
      <c r="H17" s="76">
        <f>9953*1.03</f>
        <v>10251.59</v>
      </c>
    </row>
    <row r="18" spans="1:8" x14ac:dyDescent="0.35">
      <c r="A18" s="59" t="s">
        <v>114</v>
      </c>
      <c r="B18" s="58" t="s">
        <v>728</v>
      </c>
      <c r="C18" s="90">
        <v>38516</v>
      </c>
      <c r="D18" s="90">
        <v>36000</v>
      </c>
      <c r="E18" s="72">
        <v>34383</v>
      </c>
      <c r="H18" s="76">
        <f>36000*1.03</f>
        <v>37080</v>
      </c>
    </row>
    <row r="19" spans="1:8" x14ac:dyDescent="0.35">
      <c r="A19" s="59" t="s">
        <v>116</v>
      </c>
      <c r="B19" s="58" t="s">
        <v>729</v>
      </c>
      <c r="C19" s="90">
        <v>17160</v>
      </c>
      <c r="D19" s="90">
        <v>17675</v>
      </c>
      <c r="E19" s="72">
        <v>16000</v>
      </c>
      <c r="H19" s="76">
        <f>18*1.03*22*52</f>
        <v>21209.759999999998</v>
      </c>
    </row>
    <row r="20" spans="1:8" x14ac:dyDescent="0.35">
      <c r="A20" s="80" t="s">
        <v>130</v>
      </c>
      <c r="B20" s="58" t="s">
        <v>131</v>
      </c>
      <c r="C20" s="60">
        <v>128346</v>
      </c>
      <c r="D20" s="60">
        <v>134339</v>
      </c>
      <c r="E20" s="72">
        <v>90000</v>
      </c>
      <c r="G20" s="58" t="s">
        <v>5</v>
      </c>
      <c r="H20" s="76">
        <f>134339*1.04</f>
        <v>139712.56</v>
      </c>
    </row>
    <row r="21" spans="1:8" x14ac:dyDescent="0.35">
      <c r="A21" s="58" t="s">
        <v>132</v>
      </c>
      <c r="B21" s="58" t="s">
        <v>730</v>
      </c>
      <c r="C21" s="60">
        <v>2000</v>
      </c>
      <c r="D21" s="60">
        <v>18500</v>
      </c>
      <c r="E21" s="72">
        <v>14081</v>
      </c>
      <c r="G21" s="58" t="s">
        <v>5</v>
      </c>
      <c r="H21" s="76">
        <v>11000</v>
      </c>
    </row>
    <row r="22" spans="1:8" x14ac:dyDescent="0.35">
      <c r="A22" s="58" t="s">
        <v>134</v>
      </c>
      <c r="B22" s="58" t="s">
        <v>731</v>
      </c>
      <c r="C22" s="90">
        <v>1035</v>
      </c>
      <c r="D22" s="90">
        <v>1066</v>
      </c>
      <c r="E22" s="72">
        <v>0</v>
      </c>
      <c r="G22" s="58" t="s">
        <v>5</v>
      </c>
      <c r="H22" s="76">
        <v>1000</v>
      </c>
    </row>
    <row r="23" spans="1:8" x14ac:dyDescent="0.35">
      <c r="A23" s="58" t="s">
        <v>174</v>
      </c>
      <c r="B23" s="58" t="s">
        <v>175</v>
      </c>
      <c r="C23" s="90">
        <v>73000</v>
      </c>
      <c r="D23" s="90">
        <v>75190</v>
      </c>
      <c r="E23" s="72">
        <v>71500</v>
      </c>
      <c r="H23" s="76">
        <f>75190*1.03</f>
        <v>77445.7</v>
      </c>
    </row>
    <row r="24" spans="1:8" x14ac:dyDescent="0.35">
      <c r="A24" s="58" t="s">
        <v>176</v>
      </c>
      <c r="B24" s="58" t="s">
        <v>177</v>
      </c>
      <c r="C24" s="90">
        <v>2200</v>
      </c>
      <c r="D24" s="90">
        <v>2500</v>
      </c>
      <c r="E24" s="72"/>
      <c r="H24" s="76">
        <f>2*40*52</f>
        <v>4160</v>
      </c>
    </row>
    <row r="25" spans="1:8" x14ac:dyDescent="0.35">
      <c r="A25" s="58" t="s">
        <v>303</v>
      </c>
      <c r="B25" s="58" t="s">
        <v>732</v>
      </c>
      <c r="C25" s="90">
        <v>53303</v>
      </c>
      <c r="D25" s="90">
        <v>54902</v>
      </c>
      <c r="E25" s="72">
        <v>48000</v>
      </c>
      <c r="H25" s="177">
        <f>54902*1.03</f>
        <v>56549.060000000005</v>
      </c>
    </row>
    <row r="26" spans="1:8" x14ac:dyDescent="0.35">
      <c r="A26" s="58" t="s">
        <v>315</v>
      </c>
      <c r="B26" s="58" t="s">
        <v>316</v>
      </c>
      <c r="C26" s="90">
        <v>5900</v>
      </c>
      <c r="D26" s="90">
        <v>5000</v>
      </c>
      <c r="E26" s="72">
        <v>4200</v>
      </c>
      <c r="H26" s="58">
        <v>3000</v>
      </c>
    </row>
    <row r="27" spans="1:8" x14ac:dyDescent="0.35">
      <c r="A27" s="58" t="s">
        <v>318</v>
      </c>
      <c r="B27" s="58" t="s">
        <v>319</v>
      </c>
      <c r="C27" s="90">
        <v>1040</v>
      </c>
      <c r="D27" s="90">
        <v>0</v>
      </c>
      <c r="E27" s="72">
        <v>1300</v>
      </c>
    </row>
    <row r="28" spans="1:8" x14ac:dyDescent="0.35">
      <c r="A28" s="58" t="s">
        <v>326</v>
      </c>
      <c r="B28" s="58" t="s">
        <v>327</v>
      </c>
      <c r="C28" s="90">
        <v>0</v>
      </c>
      <c r="D28" s="90">
        <v>4120</v>
      </c>
      <c r="E28" s="72">
        <v>3152</v>
      </c>
      <c r="H28" s="184">
        <f>4120*1.03</f>
        <v>4243.6000000000004</v>
      </c>
    </row>
    <row r="29" spans="1:8" x14ac:dyDescent="0.35">
      <c r="A29" s="58" t="s">
        <v>376</v>
      </c>
      <c r="B29" s="58" t="s">
        <v>377</v>
      </c>
      <c r="C29" s="90">
        <v>0</v>
      </c>
      <c r="D29" s="90">
        <v>0</v>
      </c>
      <c r="E29" s="72"/>
    </row>
    <row r="30" spans="1:8" x14ac:dyDescent="0.35">
      <c r="A30" s="81" t="s">
        <v>393</v>
      </c>
      <c r="B30" s="81" t="s">
        <v>394</v>
      </c>
      <c r="C30" s="90">
        <v>165250</v>
      </c>
      <c r="D30" s="90">
        <v>172577</v>
      </c>
      <c r="F30" s="72">
        <v>136425</v>
      </c>
      <c r="H30" s="80">
        <f>315154*1.05+31500</f>
        <v>362411.7</v>
      </c>
    </row>
    <row r="31" spans="1:8" x14ac:dyDescent="0.35">
      <c r="A31" s="81" t="s">
        <v>396</v>
      </c>
      <c r="B31" s="81" t="s">
        <v>397</v>
      </c>
      <c r="C31" s="90">
        <v>5123</v>
      </c>
      <c r="D31" s="90">
        <v>5277</v>
      </c>
      <c r="F31" s="72">
        <v>4400</v>
      </c>
      <c r="H31" s="80">
        <f>5277*1.05+15000</f>
        <v>20540.849999999999</v>
      </c>
    </row>
    <row r="32" spans="1:8" x14ac:dyDescent="0.35">
      <c r="A32" s="81" t="s">
        <v>407</v>
      </c>
      <c r="B32" s="81" t="s">
        <v>408</v>
      </c>
      <c r="C32" s="90">
        <v>94600</v>
      </c>
      <c r="D32" s="90">
        <v>0</v>
      </c>
      <c r="F32" s="72">
        <v>76822</v>
      </c>
      <c r="H32" s="80">
        <v>0</v>
      </c>
    </row>
    <row r="33" spans="1:8" x14ac:dyDescent="0.35">
      <c r="A33" s="81" t="s">
        <v>409</v>
      </c>
      <c r="B33" s="81" t="s">
        <v>410</v>
      </c>
      <c r="C33" s="90">
        <v>1250</v>
      </c>
      <c r="D33" s="90">
        <v>0</v>
      </c>
      <c r="F33" s="72">
        <v>1000</v>
      </c>
      <c r="H33" s="80">
        <v>0</v>
      </c>
    </row>
    <row r="34" spans="1:8" x14ac:dyDescent="0.35">
      <c r="A34" s="81" t="s">
        <v>417</v>
      </c>
      <c r="B34" s="81" t="s">
        <v>418</v>
      </c>
      <c r="C34" s="90">
        <v>8000</v>
      </c>
      <c r="D34" s="90">
        <v>0</v>
      </c>
      <c r="F34" s="72">
        <v>3570</v>
      </c>
    </row>
    <row r="35" spans="1:8" x14ac:dyDescent="0.35">
      <c r="A35" s="81" t="s">
        <v>424</v>
      </c>
      <c r="B35" s="81" t="s">
        <v>425</v>
      </c>
      <c r="C35" s="90">
        <v>66000</v>
      </c>
      <c r="D35" s="90">
        <v>172577</v>
      </c>
      <c r="F35" s="72">
        <v>54480</v>
      </c>
      <c r="H35" s="80"/>
    </row>
    <row r="36" spans="1:8" x14ac:dyDescent="0.35">
      <c r="A36" s="81" t="s">
        <v>427</v>
      </c>
      <c r="B36" s="81" t="s">
        <v>428</v>
      </c>
      <c r="C36" s="90">
        <v>30000</v>
      </c>
      <c r="D36" s="90">
        <v>30900</v>
      </c>
      <c r="F36" s="72">
        <v>21450</v>
      </c>
      <c r="H36" s="80"/>
    </row>
    <row r="37" spans="1:8" x14ac:dyDescent="0.35">
      <c r="A37" s="81" t="s">
        <v>527</v>
      </c>
      <c r="B37" s="58" t="s">
        <v>528</v>
      </c>
      <c r="C37" s="90">
        <v>2500</v>
      </c>
      <c r="D37" s="90">
        <v>2575</v>
      </c>
      <c r="G37" s="72">
        <v>536</v>
      </c>
      <c r="H37" s="59">
        <v>2678</v>
      </c>
    </row>
    <row r="38" spans="1:8" x14ac:dyDescent="0.35">
      <c r="A38" s="81" t="s">
        <v>547</v>
      </c>
      <c r="B38" s="58" t="s">
        <v>548</v>
      </c>
      <c r="C38" s="90">
        <v>2000</v>
      </c>
      <c r="D38" s="90">
        <v>2060</v>
      </c>
      <c r="G38" s="72">
        <v>2500</v>
      </c>
      <c r="H38" s="59">
        <v>2142</v>
      </c>
    </row>
    <row r="39" spans="1:8" x14ac:dyDescent="0.35">
      <c r="A39" s="81" t="s">
        <v>587</v>
      </c>
      <c r="B39" s="58" t="s">
        <v>588</v>
      </c>
      <c r="C39" s="90">
        <v>1650</v>
      </c>
      <c r="D39" s="90">
        <v>1700</v>
      </c>
      <c r="G39" s="72">
        <v>446</v>
      </c>
      <c r="H39" s="80">
        <v>1768</v>
      </c>
    </row>
    <row r="40" spans="1:8" x14ac:dyDescent="0.35">
      <c r="A40" s="81" t="s">
        <v>596</v>
      </c>
      <c r="B40" s="58" t="s">
        <v>542</v>
      </c>
      <c r="C40" s="90">
        <v>627</v>
      </c>
      <c r="D40" s="90">
        <v>646</v>
      </c>
      <c r="G40" s="82">
        <v>750</v>
      </c>
      <c r="H40" s="80">
        <v>676</v>
      </c>
    </row>
    <row r="41" spans="1:8" x14ac:dyDescent="0.35">
      <c r="A41" s="81" t="s">
        <v>600</v>
      </c>
      <c r="B41" s="58" t="s">
        <v>548</v>
      </c>
      <c r="C41" s="90">
        <v>785</v>
      </c>
      <c r="D41" s="90">
        <v>809</v>
      </c>
      <c r="G41" s="72">
        <v>750</v>
      </c>
      <c r="H41" s="80">
        <v>842.4</v>
      </c>
    </row>
    <row r="42" spans="1:8" x14ac:dyDescent="0.35">
      <c r="A42" s="81" t="s">
        <v>657</v>
      </c>
      <c r="B42" s="58" t="s">
        <v>733</v>
      </c>
      <c r="C42" s="90">
        <v>10000</v>
      </c>
      <c r="D42" s="90">
        <v>10300</v>
      </c>
      <c r="G42" s="72"/>
      <c r="H42" s="80">
        <v>10712</v>
      </c>
    </row>
    <row r="43" spans="1:8" x14ac:dyDescent="0.35">
      <c r="A43" s="81" t="s">
        <v>660</v>
      </c>
      <c r="B43" s="58" t="s">
        <v>734</v>
      </c>
      <c r="C43" s="60">
        <v>3250</v>
      </c>
      <c r="D43" s="60">
        <v>3348</v>
      </c>
      <c r="H43" s="58">
        <v>3481.92</v>
      </c>
    </row>
    <row r="44" spans="1:8" x14ac:dyDescent="0.35">
      <c r="A44" s="81" t="s">
        <v>667</v>
      </c>
      <c r="B44" s="58" t="s">
        <v>735</v>
      </c>
      <c r="C44" s="60">
        <v>13500</v>
      </c>
      <c r="D44" s="60">
        <v>13905</v>
      </c>
      <c r="H44" s="58">
        <v>14461.2</v>
      </c>
    </row>
    <row r="45" spans="1:8" x14ac:dyDescent="0.35">
      <c r="A45" s="81" t="s">
        <v>672</v>
      </c>
      <c r="B45" s="58" t="s">
        <v>736</v>
      </c>
      <c r="C45" s="60">
        <v>17500</v>
      </c>
      <c r="D45" s="60">
        <v>18025</v>
      </c>
      <c r="H45" s="58">
        <v>18745</v>
      </c>
    </row>
    <row r="46" spans="1:8" x14ac:dyDescent="0.35">
      <c r="A46" s="58" t="s">
        <v>674</v>
      </c>
      <c r="B46" s="58" t="s">
        <v>675</v>
      </c>
      <c r="C46" s="60">
        <v>50</v>
      </c>
      <c r="D46" s="60">
        <v>75</v>
      </c>
      <c r="H46" s="58">
        <v>1200</v>
      </c>
    </row>
    <row r="47" spans="1:8" x14ac:dyDescent="0.35">
      <c r="C47" s="60"/>
      <c r="D47" s="60"/>
    </row>
    <row r="48" spans="1:8" x14ac:dyDescent="0.35">
      <c r="C48" s="83">
        <f>SUM(C5:C46)</f>
        <v>1001202</v>
      </c>
      <c r="D48" s="83">
        <f>SUM(D5:D46)</f>
        <v>1038437</v>
      </c>
      <c r="E48" s="83">
        <f>SUM(E5:E41)</f>
        <v>459707</v>
      </c>
      <c r="F48" s="83">
        <f>SUM(F5:F41)</f>
        <v>298147</v>
      </c>
      <c r="G48" s="83">
        <f>SUM(G5:G41)</f>
        <v>4982</v>
      </c>
      <c r="H48" s="83">
        <f>SUM(H5:H47)</f>
        <v>1056472.4100000001</v>
      </c>
    </row>
  </sheetData>
  <pageMargins left="0.7" right="0.7" top="0.75" bottom="0.75" header="0.3" footer="0.3"/>
  <pageSetup scale="67" orientation="landscape" r:id="rId1"/>
  <headerFooter>
    <oddFooter>&amp;CPage &amp;P of &amp;N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2"/>
  <sheetViews>
    <sheetView topLeftCell="A8" workbookViewId="0">
      <selection activeCell="A9" sqref="A9"/>
    </sheetView>
  </sheetViews>
  <sheetFormatPr defaultRowHeight="14.5" x14ac:dyDescent="0.35"/>
  <cols>
    <col min="1" max="1" width="10.7265625" customWidth="1"/>
    <col min="2" max="2" width="45.7265625" customWidth="1"/>
  </cols>
  <sheetData>
    <row r="2" spans="1:5" x14ac:dyDescent="0.35">
      <c r="B2" s="56" t="s">
        <v>737</v>
      </c>
    </row>
    <row r="4" spans="1:5" x14ac:dyDescent="0.35">
      <c r="A4" s="46" t="s">
        <v>114</v>
      </c>
      <c r="B4" t="s">
        <v>738</v>
      </c>
      <c r="D4" s="46">
        <f>'personal services'!C18</f>
        <v>38516</v>
      </c>
    </row>
    <row r="5" spans="1:5" x14ac:dyDescent="0.35">
      <c r="A5" s="46" t="s">
        <v>723</v>
      </c>
      <c r="B5" t="s">
        <v>724</v>
      </c>
      <c r="D5" s="46">
        <f>'personal services'!C13</f>
        <v>0</v>
      </c>
    </row>
    <row r="6" spans="1:5" x14ac:dyDescent="0.35">
      <c r="A6" s="57" t="s">
        <v>315</v>
      </c>
      <c r="B6" t="s">
        <v>316</v>
      </c>
      <c r="D6" s="46">
        <f>'personal services'!C26</f>
        <v>5900</v>
      </c>
    </row>
    <row r="8" spans="1:5" x14ac:dyDescent="0.35">
      <c r="B8" t="s">
        <v>739</v>
      </c>
      <c r="D8" s="55">
        <f>SUM(D4:D6)</f>
        <v>44416</v>
      </c>
    </row>
    <row r="10" spans="1:5" x14ac:dyDescent="0.35">
      <c r="B10" s="56" t="s">
        <v>740</v>
      </c>
    </row>
    <row r="12" spans="1:5" x14ac:dyDescent="0.35">
      <c r="A12" s="46" t="s">
        <v>116</v>
      </c>
      <c r="B12" t="s">
        <v>729</v>
      </c>
      <c r="D12" s="46">
        <f>'personal services'!C19</f>
        <v>17160</v>
      </c>
    </row>
    <row r="13" spans="1:5" x14ac:dyDescent="0.35">
      <c r="A13" s="46" t="s">
        <v>741</v>
      </c>
      <c r="B13" t="s">
        <v>742</v>
      </c>
      <c r="D13" s="46" t="e">
        <f>'personal services'!#REF!</f>
        <v>#REF!</v>
      </c>
    </row>
    <row r="14" spans="1:5" x14ac:dyDescent="0.35">
      <c r="A14" s="57" t="s">
        <v>318</v>
      </c>
      <c r="B14" t="s">
        <v>319</v>
      </c>
      <c r="D14" s="46">
        <f>'personal services'!C27</f>
        <v>1040</v>
      </c>
      <c r="E14" t="s">
        <v>5</v>
      </c>
    </row>
    <row r="16" spans="1:5" x14ac:dyDescent="0.35">
      <c r="B16" t="s">
        <v>739</v>
      </c>
      <c r="D16" s="55" t="e">
        <f>SUM(D12:D14)</f>
        <v>#REF!</v>
      </c>
    </row>
    <row r="18" spans="1:4" x14ac:dyDescent="0.35">
      <c r="B18" s="56" t="s">
        <v>743</v>
      </c>
    </row>
    <row r="20" spans="1:4" x14ac:dyDescent="0.35">
      <c r="A20" s="46" t="s">
        <v>85</v>
      </c>
      <c r="B20" t="s">
        <v>86</v>
      </c>
      <c r="D20" s="46">
        <f>'personal services'!C12</f>
        <v>34817</v>
      </c>
    </row>
    <row r="21" spans="1:4" x14ac:dyDescent="0.35">
      <c r="A21" s="46" t="s">
        <v>99</v>
      </c>
      <c r="B21" t="s">
        <v>100</v>
      </c>
      <c r="D21" s="46">
        <v>1000</v>
      </c>
    </row>
    <row r="22" spans="1:4" x14ac:dyDescent="0.35">
      <c r="A22" t="s">
        <v>744</v>
      </c>
      <c r="B22" t="s">
        <v>745</v>
      </c>
      <c r="D22" s="46" t="e">
        <f>'personal services'!#REF!</f>
        <v>#REF!</v>
      </c>
    </row>
    <row r="24" spans="1:4" x14ac:dyDescent="0.35">
      <c r="B24" t="s">
        <v>739</v>
      </c>
      <c r="D24" s="55" t="e">
        <f>SUM(D20:D22)</f>
        <v>#REF!</v>
      </c>
    </row>
    <row r="26" spans="1:4" x14ac:dyDescent="0.35">
      <c r="B26" s="56" t="s">
        <v>5</v>
      </c>
    </row>
    <row r="28" spans="1:4" x14ac:dyDescent="0.35">
      <c r="A28" s="46" t="s">
        <v>5</v>
      </c>
      <c r="B28" t="s">
        <v>5</v>
      </c>
      <c r="C28" t="s">
        <v>5</v>
      </c>
      <c r="D28" s="46" t="s">
        <v>5</v>
      </c>
    </row>
    <row r="29" spans="1:4" x14ac:dyDescent="0.35">
      <c r="A29" s="46" t="s">
        <v>5</v>
      </c>
      <c r="B29" t="s">
        <v>5</v>
      </c>
      <c r="D29" s="46" t="s">
        <v>5</v>
      </c>
    </row>
    <row r="30" spans="1:4" x14ac:dyDescent="0.35">
      <c r="A30" t="s">
        <v>5</v>
      </c>
      <c r="B30" t="s">
        <v>5</v>
      </c>
      <c r="D30" s="46" t="s">
        <v>5</v>
      </c>
    </row>
    <row r="32" spans="1:4" x14ac:dyDescent="0.35">
      <c r="B32" t="s">
        <v>5</v>
      </c>
      <c r="D32" s="55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39"/>
  <sheetViews>
    <sheetView zoomScale="140" zoomScaleNormal="140" workbookViewId="0">
      <pane ySplit="1" topLeftCell="A33" activePane="bottomLeft" state="frozen"/>
      <selection activeCell="A2" sqref="A2"/>
      <selection pane="bottomLeft" activeCell="I40" sqref="I40"/>
    </sheetView>
  </sheetViews>
  <sheetFormatPr defaultColWidth="9.1796875" defaultRowHeight="14.5" x14ac:dyDescent="0.35"/>
  <cols>
    <col min="1" max="1" width="13.453125" style="58" customWidth="1"/>
    <col min="2" max="2" width="49.81640625" style="58" customWidth="1"/>
    <col min="3" max="3" width="20.7265625" style="59" hidden="1" customWidth="1"/>
    <col min="4" max="4" width="21.6328125" style="59" hidden="1" customWidth="1"/>
    <col min="5" max="5" width="12.453125" style="59" bestFit="1" customWidth="1"/>
    <col min="6" max="6" width="16.26953125" style="59" customWidth="1"/>
    <col min="7" max="7" width="14.81640625" style="59" customWidth="1"/>
    <col min="8" max="8" width="15" style="58" customWidth="1"/>
    <col min="9" max="9" width="17.1796875" style="76" customWidth="1"/>
    <col min="10" max="10" width="12.81640625" style="58" customWidth="1"/>
    <col min="11" max="11" width="14.81640625" style="58" customWidth="1"/>
    <col min="12" max="16384" width="9.1796875" style="58"/>
  </cols>
  <sheetData>
    <row r="1" spans="1:11" s="196" customFormat="1" ht="32.25" customHeight="1" x14ac:dyDescent="0.35">
      <c r="A1" s="192" t="s">
        <v>56</v>
      </c>
      <c r="B1" s="193" t="s">
        <v>57</v>
      </c>
      <c r="C1" s="193" t="s">
        <v>58</v>
      </c>
      <c r="D1" s="194" t="s">
        <v>59</v>
      </c>
      <c r="E1" s="194" t="s">
        <v>60</v>
      </c>
      <c r="F1" s="193" t="s">
        <v>61</v>
      </c>
      <c r="G1" s="193" t="s">
        <v>62</v>
      </c>
      <c r="H1" s="193" t="s">
        <v>63</v>
      </c>
      <c r="I1" s="195" t="s">
        <v>750</v>
      </c>
    </row>
    <row r="2" spans="1:11" ht="15" thickBot="1" x14ac:dyDescent="0.4">
      <c r="A2" s="84" t="s">
        <v>64</v>
      </c>
      <c r="F2" s="58"/>
      <c r="G2" s="58"/>
    </row>
    <row r="3" spans="1:11" x14ac:dyDescent="0.35">
      <c r="A3" s="58" t="s">
        <v>65</v>
      </c>
      <c r="B3" s="58" t="s">
        <v>66</v>
      </c>
      <c r="C3" s="59">
        <v>15756</v>
      </c>
      <c r="D3" s="59">
        <v>15756</v>
      </c>
      <c r="E3" s="59">
        <v>16307</v>
      </c>
      <c r="F3" s="59">
        <f>'[1]personal services'!C5</f>
        <v>16796</v>
      </c>
      <c r="G3" s="59">
        <v>14171.76</v>
      </c>
      <c r="H3" s="59">
        <f>'personal services'!D5</f>
        <v>17300</v>
      </c>
      <c r="I3" s="76">
        <f>17300*1.03</f>
        <v>17819</v>
      </c>
      <c r="J3" s="80"/>
      <c r="K3" s="76"/>
    </row>
    <row r="4" spans="1:11" x14ac:dyDescent="0.35">
      <c r="A4" s="58" t="s">
        <v>67</v>
      </c>
      <c r="B4" s="58" t="s">
        <v>68</v>
      </c>
      <c r="C4" s="59">
        <v>6046</v>
      </c>
      <c r="D4" s="59">
        <v>1288</v>
      </c>
      <c r="E4" s="59">
        <v>1535</v>
      </c>
      <c r="F4" s="59">
        <v>6000</v>
      </c>
      <c r="G4" s="59">
        <v>1152.33</v>
      </c>
      <c r="H4" s="59">
        <v>2000</v>
      </c>
      <c r="I4" s="76">
        <v>3000</v>
      </c>
      <c r="K4" s="76"/>
    </row>
    <row r="5" spans="1:11" x14ac:dyDescent="0.35">
      <c r="A5" s="58" t="s">
        <v>69</v>
      </c>
      <c r="B5" s="58" t="s">
        <v>70</v>
      </c>
      <c r="C5" s="59">
        <v>20074</v>
      </c>
      <c r="D5" s="59">
        <v>20275</v>
      </c>
      <c r="E5" s="59">
        <v>21290</v>
      </c>
      <c r="F5" s="59">
        <f>'[1]personal services'!C6</f>
        <v>22000</v>
      </c>
      <c r="G5" s="59">
        <v>21999.96</v>
      </c>
      <c r="H5" s="59">
        <f>'personal services'!D6</f>
        <v>22660</v>
      </c>
      <c r="I5" s="76">
        <f>22660*1.03</f>
        <v>23339.8</v>
      </c>
      <c r="J5" s="183"/>
      <c r="K5" s="76"/>
    </row>
    <row r="6" spans="1:11" x14ac:dyDescent="0.35">
      <c r="A6" s="58" t="s">
        <v>71</v>
      </c>
      <c r="B6" s="58" t="s">
        <v>72</v>
      </c>
      <c r="C6" s="59">
        <v>20074</v>
      </c>
      <c r="D6" s="59">
        <v>20275</v>
      </c>
      <c r="E6" s="59">
        <v>21290</v>
      </c>
      <c r="F6" s="59">
        <f>'[1]personal services'!C7</f>
        <v>22000</v>
      </c>
      <c r="G6" s="59">
        <f>'personal services'!C7</f>
        <v>22000</v>
      </c>
      <c r="H6" s="59">
        <f>'personal services'!D7</f>
        <v>22660</v>
      </c>
      <c r="I6" s="76">
        <f>22660*1.03</f>
        <v>23339.8</v>
      </c>
      <c r="J6" s="183"/>
      <c r="K6" s="76"/>
    </row>
    <row r="7" spans="1:11" x14ac:dyDescent="0.35">
      <c r="A7" s="58" t="s">
        <v>73</v>
      </c>
      <c r="B7" s="58" t="s">
        <v>74</v>
      </c>
      <c r="C7" s="59">
        <v>28535</v>
      </c>
      <c r="D7" s="59">
        <v>30445</v>
      </c>
      <c r="E7" s="59">
        <v>31050</v>
      </c>
      <c r="F7" s="59">
        <f>'[1]personal services'!C8</f>
        <v>40000</v>
      </c>
      <c r="G7" s="59">
        <v>40814</v>
      </c>
      <c r="H7" s="59">
        <f>'personal services'!D8</f>
        <v>41200</v>
      </c>
      <c r="I7" s="76">
        <f>41200*1.03</f>
        <v>42436</v>
      </c>
      <c r="J7" s="183"/>
      <c r="K7" s="76"/>
    </row>
    <row r="8" spans="1:11" x14ac:dyDescent="0.35">
      <c r="A8" s="58" t="s">
        <v>75</v>
      </c>
      <c r="B8" s="58" t="s">
        <v>76</v>
      </c>
      <c r="C8" s="59">
        <v>11310</v>
      </c>
      <c r="D8" s="59">
        <v>11501</v>
      </c>
      <c r="E8" s="59">
        <v>11147</v>
      </c>
      <c r="F8" s="59">
        <f>'[1]personal services'!C9</f>
        <v>20000</v>
      </c>
      <c r="G8" s="59">
        <v>15028</v>
      </c>
      <c r="H8" s="59">
        <f>'personal services'!D9</f>
        <v>20000</v>
      </c>
      <c r="I8" s="76">
        <f>20000*1.03</f>
        <v>20600</v>
      </c>
      <c r="J8" s="183"/>
      <c r="K8" s="76"/>
    </row>
    <row r="9" spans="1:11" x14ac:dyDescent="0.35">
      <c r="A9" s="58" t="s">
        <v>77</v>
      </c>
      <c r="B9" s="58" t="s">
        <v>78</v>
      </c>
      <c r="C9" s="59">
        <v>7231</v>
      </c>
      <c r="D9" s="59">
        <v>8837</v>
      </c>
      <c r="E9" s="59">
        <v>8491</v>
      </c>
      <c r="F9" s="59">
        <f>'[1]personal services'!C10</f>
        <v>12544</v>
      </c>
      <c r="G9" s="59">
        <v>7514.85</v>
      </c>
      <c r="H9" s="59">
        <f>'personal services'!D10</f>
        <v>12544</v>
      </c>
      <c r="I9" s="76">
        <v>12544</v>
      </c>
      <c r="J9" s="183"/>
      <c r="K9" s="76"/>
    </row>
    <row r="10" spans="1:11" x14ac:dyDescent="0.35">
      <c r="A10" s="58" t="s">
        <v>79</v>
      </c>
      <c r="B10" s="58" t="s">
        <v>80</v>
      </c>
      <c r="C10" s="59">
        <v>9908</v>
      </c>
      <c r="D10" s="59">
        <v>0</v>
      </c>
      <c r="E10" s="59">
        <v>125</v>
      </c>
      <c r="F10" s="59">
        <v>0</v>
      </c>
      <c r="G10" s="59">
        <v>1059.4100000000001</v>
      </c>
      <c r="H10" s="59">
        <v>0</v>
      </c>
      <c r="I10" s="76">
        <v>0</v>
      </c>
      <c r="J10" s="183"/>
      <c r="K10" s="76"/>
    </row>
    <row r="11" spans="1:11" x14ac:dyDescent="0.35">
      <c r="A11" s="58" t="s">
        <v>81</v>
      </c>
      <c r="B11" s="58" t="s">
        <v>82</v>
      </c>
      <c r="C11" s="59">
        <v>0</v>
      </c>
      <c r="D11" s="59">
        <v>0</v>
      </c>
      <c r="E11" s="59">
        <v>0</v>
      </c>
      <c r="F11" s="59">
        <v>30000</v>
      </c>
      <c r="G11" s="59">
        <v>30000</v>
      </c>
      <c r="H11" s="59">
        <v>0</v>
      </c>
      <c r="J11" s="183"/>
      <c r="K11" s="76"/>
    </row>
    <row r="12" spans="1:11" x14ac:dyDescent="0.35">
      <c r="A12" s="58" t="s">
        <v>83</v>
      </c>
      <c r="B12" s="58" t="s">
        <v>84</v>
      </c>
      <c r="C12" s="59">
        <v>5841</v>
      </c>
      <c r="D12" s="59">
        <v>3417</v>
      </c>
      <c r="E12" s="59">
        <v>5784</v>
      </c>
      <c r="F12" s="59">
        <v>10000</v>
      </c>
      <c r="G12" s="59">
        <v>11617</v>
      </c>
      <c r="H12" s="59">
        <v>10000</v>
      </c>
      <c r="I12" s="76">
        <v>5000</v>
      </c>
      <c r="J12" s="183"/>
      <c r="K12" s="76"/>
    </row>
    <row r="13" spans="1:11" x14ac:dyDescent="0.35">
      <c r="A13" s="58" t="s">
        <v>85</v>
      </c>
      <c r="B13" s="58" t="s">
        <v>86</v>
      </c>
      <c r="C13" s="59">
        <v>32660</v>
      </c>
      <c r="D13" s="59">
        <v>32660</v>
      </c>
      <c r="E13" s="59">
        <v>33803</v>
      </c>
      <c r="F13" s="59">
        <f>'[1]personal services'!C12</f>
        <v>34817</v>
      </c>
      <c r="G13" s="59">
        <f>'personal services'!C12</f>
        <v>34817</v>
      </c>
      <c r="H13" s="59">
        <v>34000</v>
      </c>
      <c r="I13" s="76">
        <f>34000*1.03</f>
        <v>35020</v>
      </c>
      <c r="J13" s="183"/>
      <c r="K13" s="76"/>
    </row>
    <row r="14" spans="1:11" x14ac:dyDescent="0.35">
      <c r="A14" s="58" t="s">
        <v>87</v>
      </c>
      <c r="B14" s="58" t="s">
        <v>88</v>
      </c>
      <c r="C14" s="59">
        <v>0</v>
      </c>
      <c r="D14" s="59">
        <v>518</v>
      </c>
      <c r="E14" s="59">
        <v>18</v>
      </c>
      <c r="F14" s="59">
        <v>500</v>
      </c>
      <c r="G14" s="59">
        <v>0</v>
      </c>
      <c r="H14" s="59">
        <v>500</v>
      </c>
      <c r="I14" s="76">
        <v>500</v>
      </c>
      <c r="J14" s="183"/>
      <c r="K14" s="76"/>
    </row>
    <row r="15" spans="1:11" x14ac:dyDescent="0.35">
      <c r="A15" s="58" t="s">
        <v>89</v>
      </c>
      <c r="B15" s="58" t="s">
        <v>90</v>
      </c>
      <c r="C15" s="59">
        <v>1304</v>
      </c>
      <c r="D15" s="59">
        <v>1552</v>
      </c>
      <c r="E15" s="59">
        <v>1735</v>
      </c>
      <c r="F15" s="59">
        <v>3000</v>
      </c>
      <c r="G15" s="59">
        <v>1334</v>
      </c>
      <c r="H15" s="59">
        <v>3000</v>
      </c>
      <c r="I15" s="76">
        <v>3000</v>
      </c>
      <c r="J15" s="183"/>
      <c r="K15" s="76"/>
    </row>
    <row r="16" spans="1:11" ht="29.25" customHeight="1" x14ac:dyDescent="0.35">
      <c r="A16" s="58" t="s">
        <v>91</v>
      </c>
      <c r="B16" s="58" t="s">
        <v>92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10000</v>
      </c>
      <c r="J16" s="183"/>
      <c r="K16" s="76">
        <f t="shared" ref="K16:K21" si="0">J16-I16</f>
        <v>0</v>
      </c>
    </row>
    <row r="17" spans="1:11" x14ac:dyDescent="0.35">
      <c r="A17" s="58" t="s">
        <v>93</v>
      </c>
      <c r="B17" s="58" t="s">
        <v>94</v>
      </c>
      <c r="C17" s="59">
        <v>1500</v>
      </c>
      <c r="D17" s="59">
        <v>0</v>
      </c>
      <c r="E17" s="59">
        <v>1809</v>
      </c>
      <c r="F17" s="59">
        <v>1500</v>
      </c>
      <c r="G17" s="59">
        <v>0</v>
      </c>
      <c r="H17" s="59">
        <v>1900</v>
      </c>
      <c r="I17" s="76">
        <v>1900</v>
      </c>
      <c r="J17" s="183"/>
      <c r="K17" s="76"/>
    </row>
    <row r="18" spans="1:11" x14ac:dyDescent="0.35">
      <c r="A18" s="58" t="s">
        <v>95</v>
      </c>
      <c r="B18" s="58" t="s">
        <v>96</v>
      </c>
      <c r="C18" s="59">
        <v>0</v>
      </c>
      <c r="D18" s="59">
        <v>196</v>
      </c>
      <c r="E18" s="59">
        <v>0</v>
      </c>
      <c r="F18" s="59">
        <v>2500</v>
      </c>
      <c r="G18" s="59">
        <v>1701</v>
      </c>
      <c r="H18" s="59">
        <v>200</v>
      </c>
      <c r="I18" s="76">
        <v>200</v>
      </c>
      <c r="J18" s="183"/>
      <c r="K18" s="76"/>
    </row>
    <row r="19" spans="1:11" x14ac:dyDescent="0.35">
      <c r="A19" s="58" t="s">
        <v>97</v>
      </c>
      <c r="B19" s="58" t="s">
        <v>98</v>
      </c>
      <c r="C19" s="59">
        <v>27846</v>
      </c>
      <c r="D19" s="59">
        <v>28124</v>
      </c>
      <c r="E19" s="59">
        <v>36000</v>
      </c>
      <c r="F19" s="59">
        <f>'[1]personal services'!C14</f>
        <v>37080</v>
      </c>
      <c r="G19" s="59">
        <f>'personal services'!C14</f>
        <v>37080</v>
      </c>
      <c r="H19" s="59">
        <v>31384</v>
      </c>
      <c r="I19" s="76">
        <f>31384*1.03</f>
        <v>32325.52</v>
      </c>
      <c r="J19" s="183"/>
      <c r="K19" s="76"/>
    </row>
    <row r="20" spans="1:11" x14ac:dyDescent="0.35">
      <c r="A20" s="58" t="s">
        <v>99</v>
      </c>
      <c r="B20" s="58" t="s">
        <v>100</v>
      </c>
      <c r="C20" s="59">
        <v>4000</v>
      </c>
      <c r="D20" s="59">
        <v>3500</v>
      </c>
      <c r="E20" s="59">
        <v>4161</v>
      </c>
      <c r="F20" s="59">
        <f>'[1]personal services'!C15</f>
        <v>3500</v>
      </c>
      <c r="G20" s="59">
        <v>2415</v>
      </c>
      <c r="H20" s="59">
        <v>3500</v>
      </c>
      <c r="I20" s="76">
        <v>3500</v>
      </c>
      <c r="J20" s="183"/>
      <c r="K20" s="76"/>
    </row>
    <row r="21" spans="1:11" x14ac:dyDescent="0.35">
      <c r="A21" s="58" t="s">
        <v>101</v>
      </c>
      <c r="B21" s="58" t="s">
        <v>102</v>
      </c>
      <c r="C21" s="59">
        <v>0</v>
      </c>
      <c r="D21" s="59">
        <v>0</v>
      </c>
      <c r="E21" s="59">
        <v>369</v>
      </c>
      <c r="F21" s="59">
        <v>0</v>
      </c>
      <c r="G21" s="59">
        <v>0</v>
      </c>
      <c r="H21" s="59">
        <v>0</v>
      </c>
      <c r="J21" s="183"/>
      <c r="K21" s="76">
        <f t="shared" si="0"/>
        <v>0</v>
      </c>
    </row>
    <row r="22" spans="1:11" x14ac:dyDescent="0.35">
      <c r="A22" s="58" t="s">
        <v>103</v>
      </c>
      <c r="B22" s="58" t="s">
        <v>104</v>
      </c>
      <c r="C22" s="59">
        <v>2166</v>
      </c>
      <c r="D22" s="59">
        <v>1901</v>
      </c>
      <c r="E22" s="59">
        <v>2371</v>
      </c>
      <c r="F22" s="59">
        <v>2300</v>
      </c>
      <c r="G22" s="59">
        <v>2573</v>
      </c>
      <c r="H22" s="59">
        <v>3000</v>
      </c>
      <c r="I22" s="76">
        <v>3000</v>
      </c>
      <c r="J22" s="183"/>
      <c r="K22" s="76"/>
    </row>
    <row r="23" spans="1:11" x14ac:dyDescent="0.35">
      <c r="A23" s="58" t="s">
        <v>105</v>
      </c>
      <c r="B23" s="58" t="s">
        <v>106</v>
      </c>
      <c r="C23" s="59">
        <v>35225</v>
      </c>
      <c r="D23" s="59">
        <v>35577</v>
      </c>
      <c r="E23" s="59">
        <v>36822</v>
      </c>
      <c r="F23" s="59">
        <f>'[1]personal services'!C16</f>
        <v>37927</v>
      </c>
      <c r="G23" s="59">
        <v>37926</v>
      </c>
      <c r="H23" s="59">
        <f>'personal services'!D16</f>
        <v>39065</v>
      </c>
      <c r="I23" s="76">
        <f>39065*1.03</f>
        <v>40236.950000000004</v>
      </c>
      <c r="J23" s="183"/>
      <c r="K23" s="76"/>
    </row>
    <row r="24" spans="1:11" x14ac:dyDescent="0.35">
      <c r="A24" s="58" t="s">
        <v>105</v>
      </c>
      <c r="B24" s="58" t="s">
        <v>107</v>
      </c>
      <c r="C24" s="59">
        <v>10269</v>
      </c>
      <c r="D24" s="59">
        <v>10225</v>
      </c>
      <c r="E24" s="59">
        <v>9953</v>
      </c>
      <c r="F24" s="59">
        <f>'[1]personal services'!C17</f>
        <v>9953</v>
      </c>
      <c r="G24" s="59">
        <v>10547</v>
      </c>
      <c r="H24" s="59">
        <f>'personal services'!D17</f>
        <v>9953</v>
      </c>
      <c r="I24" s="76">
        <f>9953*1.03</f>
        <v>10251.59</v>
      </c>
      <c r="J24" s="183"/>
      <c r="K24" s="76"/>
    </row>
    <row r="25" spans="1:11" x14ac:dyDescent="0.35">
      <c r="A25" s="58" t="s">
        <v>108</v>
      </c>
      <c r="B25" s="58" t="s">
        <v>109</v>
      </c>
      <c r="C25" s="59">
        <v>292</v>
      </c>
      <c r="D25" s="59">
        <v>915</v>
      </c>
      <c r="E25" s="59">
        <v>0</v>
      </c>
      <c r="F25" s="59">
        <v>1000</v>
      </c>
      <c r="G25" s="59">
        <v>0</v>
      </c>
      <c r="H25" s="59">
        <v>1000</v>
      </c>
      <c r="I25" s="76">
        <v>1000</v>
      </c>
      <c r="J25" s="183"/>
      <c r="K25" s="76"/>
    </row>
    <row r="26" spans="1:11" x14ac:dyDescent="0.35">
      <c r="A26" s="58" t="s">
        <v>110</v>
      </c>
      <c r="B26" s="58" t="s">
        <v>111</v>
      </c>
      <c r="C26" s="59">
        <v>2453</v>
      </c>
      <c r="D26" s="59">
        <v>3638</v>
      </c>
      <c r="E26" s="59">
        <v>4095</v>
      </c>
      <c r="F26" s="59">
        <v>3500</v>
      </c>
      <c r="G26" s="59">
        <v>1748</v>
      </c>
      <c r="H26" s="59">
        <v>4000</v>
      </c>
      <c r="I26" s="76">
        <v>4000</v>
      </c>
      <c r="J26" s="183"/>
      <c r="K26" s="76"/>
    </row>
    <row r="27" spans="1:11" s="94" customFormat="1" x14ac:dyDescent="0.35">
      <c r="A27" s="58" t="s">
        <v>112</v>
      </c>
      <c r="B27" s="58" t="s">
        <v>113</v>
      </c>
      <c r="C27" s="59">
        <v>0</v>
      </c>
      <c r="D27" s="59">
        <v>0</v>
      </c>
      <c r="E27" s="59">
        <v>0</v>
      </c>
      <c r="F27" s="59">
        <v>6000</v>
      </c>
      <c r="G27" s="59">
        <v>0</v>
      </c>
      <c r="H27" s="59">
        <v>6000</v>
      </c>
      <c r="I27" s="76">
        <v>5000</v>
      </c>
      <c r="J27" s="183"/>
      <c r="K27" s="76"/>
    </row>
    <row r="28" spans="1:11" x14ac:dyDescent="0.35">
      <c r="A28" s="58" t="s">
        <v>114</v>
      </c>
      <c r="B28" s="58" t="s">
        <v>115</v>
      </c>
      <c r="C28" s="59">
        <v>35771</v>
      </c>
      <c r="D28" s="59">
        <v>36129</v>
      </c>
      <c r="E28" s="59">
        <v>37394</v>
      </c>
      <c r="F28" s="59">
        <f>'[1]personal services'!C18</f>
        <v>38516</v>
      </c>
      <c r="G28" s="59">
        <f>'personal services'!C18</f>
        <v>38516</v>
      </c>
      <c r="H28" s="59">
        <f>'personal services'!D18</f>
        <v>36000</v>
      </c>
      <c r="I28" s="76">
        <f>36000*1.03</f>
        <v>37080</v>
      </c>
      <c r="J28" s="183"/>
      <c r="K28" s="76"/>
    </row>
    <row r="29" spans="1:11" x14ac:dyDescent="0.35">
      <c r="A29" s="58" t="s">
        <v>116</v>
      </c>
      <c r="B29" s="58" t="s">
        <v>117</v>
      </c>
      <c r="C29" s="59">
        <v>17000</v>
      </c>
      <c r="D29" s="59">
        <v>17170</v>
      </c>
      <c r="E29" s="59">
        <v>18200</v>
      </c>
      <c r="F29" s="59">
        <f>'[1]personal services'!C19</f>
        <v>17160</v>
      </c>
      <c r="G29" s="59">
        <v>14103</v>
      </c>
      <c r="H29" s="59">
        <f>'personal services'!D19</f>
        <v>17675</v>
      </c>
      <c r="I29" s="76">
        <f>18*1.03*22*52</f>
        <v>21209.759999999998</v>
      </c>
      <c r="J29" s="183"/>
      <c r="K29" s="76"/>
    </row>
    <row r="30" spans="1:11" x14ac:dyDescent="0.35">
      <c r="A30" s="58" t="s">
        <v>118</v>
      </c>
      <c r="B30" s="58" t="s">
        <v>119</v>
      </c>
      <c r="C30" s="59">
        <v>1232</v>
      </c>
      <c r="D30" s="59">
        <v>3716</v>
      </c>
      <c r="E30" s="59">
        <v>0</v>
      </c>
      <c r="F30" s="59">
        <v>1500</v>
      </c>
      <c r="G30" s="59">
        <v>583</v>
      </c>
      <c r="H30" s="59">
        <v>1500</v>
      </c>
      <c r="I30" s="76">
        <v>1500</v>
      </c>
      <c r="J30" s="183"/>
      <c r="K30" s="76"/>
    </row>
    <row r="31" spans="1:11" x14ac:dyDescent="0.35">
      <c r="A31" s="58" t="s">
        <v>120</v>
      </c>
      <c r="B31" s="58" t="s">
        <v>121</v>
      </c>
      <c r="C31" s="59">
        <v>1026</v>
      </c>
      <c r="D31" s="59">
        <v>4967</v>
      </c>
      <c r="E31" s="59">
        <v>2705</v>
      </c>
      <c r="F31" s="59">
        <v>5000</v>
      </c>
      <c r="G31" s="59">
        <v>3355</v>
      </c>
      <c r="H31" s="59">
        <v>5000</v>
      </c>
      <c r="I31" s="76">
        <v>3000</v>
      </c>
      <c r="J31" s="183"/>
      <c r="K31" s="76"/>
    </row>
    <row r="32" spans="1:11" x14ac:dyDescent="0.35">
      <c r="A32" s="58" t="s">
        <v>122</v>
      </c>
      <c r="B32" s="58" t="s">
        <v>123</v>
      </c>
      <c r="C32" s="59">
        <v>4682</v>
      </c>
      <c r="D32" s="59">
        <v>4920</v>
      </c>
      <c r="E32" s="59">
        <v>5216</v>
      </c>
      <c r="F32" s="59">
        <v>25500</v>
      </c>
      <c r="G32" s="59">
        <v>17392</v>
      </c>
      <c r="H32" s="59">
        <v>10000</v>
      </c>
      <c r="I32" s="76">
        <v>20000</v>
      </c>
      <c r="J32" s="183"/>
      <c r="K32" s="76"/>
    </row>
    <row r="33" spans="1:11" x14ac:dyDescent="0.35">
      <c r="A33" s="58" t="s">
        <v>124</v>
      </c>
      <c r="B33" s="58" t="s">
        <v>125</v>
      </c>
      <c r="C33" s="59">
        <v>1955</v>
      </c>
      <c r="D33" s="59">
        <v>3930</v>
      </c>
      <c r="E33" s="59">
        <v>11847</v>
      </c>
      <c r="F33" s="59">
        <v>10000</v>
      </c>
      <c r="G33" s="59">
        <v>3325</v>
      </c>
      <c r="H33" s="59">
        <v>10000</v>
      </c>
      <c r="I33" s="76">
        <v>10000</v>
      </c>
      <c r="J33" s="183"/>
      <c r="K33" s="76"/>
    </row>
    <row r="34" spans="1:11" x14ac:dyDescent="0.35">
      <c r="A34" s="58" t="s">
        <v>126</v>
      </c>
      <c r="B34" s="58" t="s">
        <v>127</v>
      </c>
      <c r="C34" s="59">
        <v>3631</v>
      </c>
      <c r="D34" s="59">
        <v>9274</v>
      </c>
      <c r="E34" s="59">
        <v>4449</v>
      </c>
      <c r="F34" s="59">
        <v>12800</v>
      </c>
      <c r="G34" s="59">
        <v>12130</v>
      </c>
      <c r="H34" s="59">
        <v>6000</v>
      </c>
      <c r="I34" s="76">
        <v>11000</v>
      </c>
      <c r="J34" s="183"/>
      <c r="K34" s="76"/>
    </row>
    <row r="35" spans="1:11" x14ac:dyDescent="0.35">
      <c r="A35" s="58" t="s">
        <v>128</v>
      </c>
      <c r="B35" s="58" t="s">
        <v>129</v>
      </c>
      <c r="C35" s="59">
        <v>17491</v>
      </c>
      <c r="D35" s="59">
        <v>14691</v>
      </c>
      <c r="E35" s="59">
        <v>25895</v>
      </c>
      <c r="F35" s="59">
        <v>22000</v>
      </c>
      <c r="G35" s="59">
        <v>26666</v>
      </c>
      <c r="H35" s="59">
        <v>25000</v>
      </c>
      <c r="I35" s="76">
        <v>25000</v>
      </c>
      <c r="J35" s="183"/>
      <c r="K35" s="76"/>
    </row>
    <row r="36" spans="1:11" x14ac:dyDescent="0.35">
      <c r="A36" s="58" t="s">
        <v>130</v>
      </c>
      <c r="B36" s="58" t="s">
        <v>131</v>
      </c>
      <c r="C36" s="59">
        <v>83084</v>
      </c>
      <c r="D36" s="59">
        <v>84750</v>
      </c>
      <c r="E36" s="59">
        <v>79354</v>
      </c>
      <c r="F36" s="59">
        <f>'[1]personal services'!C20</f>
        <v>128346</v>
      </c>
      <c r="G36" s="59">
        <v>108443</v>
      </c>
      <c r="H36" s="59">
        <f>'personal services'!D20</f>
        <v>134339</v>
      </c>
      <c r="I36" s="76">
        <v>139115.15</v>
      </c>
      <c r="J36" s="183"/>
      <c r="K36" s="76"/>
    </row>
    <row r="37" spans="1:11" x14ac:dyDescent="0.35">
      <c r="A37" s="58" t="s">
        <v>132</v>
      </c>
      <c r="B37" s="58" t="s">
        <v>133</v>
      </c>
      <c r="C37" s="59">
        <v>25759</v>
      </c>
      <c r="D37" s="59">
        <v>0</v>
      </c>
      <c r="E37" s="59">
        <v>875</v>
      </c>
      <c r="F37" s="59">
        <f>'[1]personal services'!C21</f>
        <v>2000</v>
      </c>
      <c r="G37" s="59">
        <v>1994</v>
      </c>
      <c r="H37" s="59">
        <f>'personal services'!D21</f>
        <v>18500</v>
      </c>
      <c r="I37" s="76">
        <v>11000</v>
      </c>
      <c r="K37" s="76"/>
    </row>
    <row r="38" spans="1:11" x14ac:dyDescent="0.35">
      <c r="A38" s="58" t="s">
        <v>134</v>
      </c>
      <c r="B38" s="58" t="s">
        <v>135</v>
      </c>
      <c r="C38" s="59">
        <v>0</v>
      </c>
      <c r="D38" s="59">
        <v>0</v>
      </c>
      <c r="E38" s="59">
        <v>0</v>
      </c>
      <c r="F38" s="59">
        <f>'[1]personal services'!C22</f>
        <v>1035</v>
      </c>
      <c r="G38" s="59">
        <v>0</v>
      </c>
      <c r="H38" s="59">
        <f>'personal services'!D22</f>
        <v>1066</v>
      </c>
      <c r="I38" s="76">
        <v>1000</v>
      </c>
    </row>
    <row r="39" spans="1:11" x14ac:dyDescent="0.35">
      <c r="A39" s="58" t="s">
        <v>136</v>
      </c>
      <c r="B39" s="58" t="s">
        <v>137</v>
      </c>
      <c r="C39" s="59">
        <v>3431</v>
      </c>
      <c r="D39" s="59">
        <v>0</v>
      </c>
      <c r="E39" s="59">
        <v>0</v>
      </c>
      <c r="F39" s="59">
        <v>5000</v>
      </c>
      <c r="G39" s="59">
        <v>0</v>
      </c>
      <c r="H39" s="59">
        <v>5000</v>
      </c>
      <c r="I39" s="76">
        <v>80000</v>
      </c>
    </row>
    <row r="40" spans="1:11" x14ac:dyDescent="0.35">
      <c r="A40" s="58" t="s">
        <v>138</v>
      </c>
      <c r="B40" s="58" t="s">
        <v>139</v>
      </c>
      <c r="C40" s="59">
        <v>0</v>
      </c>
      <c r="D40" s="59">
        <v>6500</v>
      </c>
      <c r="E40" s="59">
        <v>6500</v>
      </c>
      <c r="F40" s="59">
        <v>0</v>
      </c>
      <c r="G40" s="59">
        <v>0</v>
      </c>
      <c r="H40" s="59">
        <v>0</v>
      </c>
    </row>
    <row r="41" spans="1:11" x14ac:dyDescent="0.35">
      <c r="A41" s="58" t="s">
        <v>140</v>
      </c>
      <c r="B41" s="58" t="s">
        <v>141</v>
      </c>
      <c r="C41" s="59">
        <v>21173</v>
      </c>
      <c r="D41" s="59">
        <v>12778</v>
      </c>
      <c r="E41" s="59">
        <v>16578</v>
      </c>
      <c r="F41" s="59">
        <v>35000</v>
      </c>
      <c r="G41" s="59">
        <v>28303</v>
      </c>
      <c r="H41" s="59">
        <v>30000</v>
      </c>
      <c r="I41" s="76">
        <v>36000</v>
      </c>
    </row>
    <row r="42" spans="1:11" x14ac:dyDescent="0.35">
      <c r="A42" s="58" t="s">
        <v>142</v>
      </c>
      <c r="B42" s="58" t="s">
        <v>143</v>
      </c>
      <c r="C42" s="59">
        <v>1484</v>
      </c>
      <c r="D42" s="59">
        <v>2450</v>
      </c>
      <c r="E42" s="59">
        <v>1909</v>
      </c>
      <c r="F42" s="59">
        <v>2000</v>
      </c>
      <c r="G42" s="59">
        <v>232</v>
      </c>
      <c r="H42" s="59">
        <v>2200</v>
      </c>
      <c r="I42" s="76">
        <v>10000</v>
      </c>
    </row>
    <row r="43" spans="1:11" x14ac:dyDescent="0.35">
      <c r="A43" s="58" t="s">
        <v>144</v>
      </c>
      <c r="B43" s="58" t="s">
        <v>145</v>
      </c>
      <c r="C43" s="59">
        <v>16392</v>
      </c>
      <c r="D43" s="59">
        <v>11218</v>
      </c>
      <c r="E43" s="59">
        <v>12315</v>
      </c>
      <c r="F43" s="59">
        <v>19000</v>
      </c>
      <c r="G43" s="59">
        <v>1345</v>
      </c>
      <c r="H43" s="59">
        <v>19000</v>
      </c>
      <c r="I43" s="76">
        <v>19000</v>
      </c>
    </row>
    <row r="44" spans="1:11" x14ac:dyDescent="0.35">
      <c r="A44" s="58" t="s">
        <v>146</v>
      </c>
      <c r="B44" s="58" t="s">
        <v>147</v>
      </c>
      <c r="C44" s="59">
        <v>26000</v>
      </c>
      <c r="D44" s="59">
        <v>26000</v>
      </c>
      <c r="E44" s="59">
        <v>26500</v>
      </c>
      <c r="F44" s="59">
        <v>30000</v>
      </c>
      <c r="G44" s="59">
        <v>27000</v>
      </c>
      <c r="H44" s="59">
        <v>30000</v>
      </c>
      <c r="I44" s="76">
        <v>29500</v>
      </c>
    </row>
    <row r="45" spans="1:11" x14ac:dyDescent="0.35">
      <c r="A45" s="58" t="s">
        <v>148</v>
      </c>
      <c r="B45" s="58" t="s">
        <v>149</v>
      </c>
      <c r="C45" s="59">
        <v>2263</v>
      </c>
      <c r="D45" s="59">
        <v>5250</v>
      </c>
      <c r="E45" s="59">
        <v>4335</v>
      </c>
      <c r="F45" s="59">
        <v>6000</v>
      </c>
      <c r="G45" s="59">
        <v>7196</v>
      </c>
      <c r="H45" s="59">
        <v>6000</v>
      </c>
      <c r="I45" s="76">
        <v>6000</v>
      </c>
    </row>
    <row r="46" spans="1:11" s="94" customFormat="1" x14ac:dyDescent="0.35">
      <c r="A46" s="58" t="s">
        <v>150</v>
      </c>
      <c r="B46" s="58" t="s">
        <v>151</v>
      </c>
      <c r="C46" s="59">
        <v>3107</v>
      </c>
      <c r="D46" s="59">
        <v>3107</v>
      </c>
      <c r="E46" s="59">
        <v>2821</v>
      </c>
      <c r="F46" s="59">
        <v>3200</v>
      </c>
      <c r="G46" s="59">
        <v>2821</v>
      </c>
      <c r="H46" s="59">
        <v>3200</v>
      </c>
      <c r="I46" s="76">
        <v>3200</v>
      </c>
    </row>
    <row r="47" spans="1:11" x14ac:dyDescent="0.35">
      <c r="A47" s="58" t="s">
        <v>152</v>
      </c>
      <c r="B47" s="58" t="s">
        <v>153</v>
      </c>
      <c r="C47" s="59">
        <v>898</v>
      </c>
      <c r="D47" s="59">
        <v>10011</v>
      </c>
      <c r="E47" s="59">
        <v>0</v>
      </c>
      <c r="F47" s="59">
        <v>2500</v>
      </c>
      <c r="G47" s="59">
        <v>210</v>
      </c>
      <c r="H47" s="59">
        <v>2500</v>
      </c>
      <c r="I47" s="76">
        <v>2500</v>
      </c>
    </row>
    <row r="48" spans="1:11" x14ac:dyDescent="0.35">
      <c r="A48" s="58" t="s">
        <v>154</v>
      </c>
      <c r="B48" s="58" t="s">
        <v>155</v>
      </c>
      <c r="C48" s="59">
        <v>5663</v>
      </c>
      <c r="D48" s="59">
        <v>5678</v>
      </c>
      <c r="E48" s="59">
        <v>7396</v>
      </c>
      <c r="F48" s="59">
        <v>15000</v>
      </c>
      <c r="G48" s="59">
        <v>5875</v>
      </c>
      <c r="H48" s="59">
        <v>10000</v>
      </c>
      <c r="I48" s="76">
        <v>10000</v>
      </c>
    </row>
    <row r="49" spans="1:11" x14ac:dyDescent="0.35">
      <c r="A49" s="58" t="s">
        <v>156</v>
      </c>
      <c r="B49" s="58" t="s">
        <v>157</v>
      </c>
      <c r="C49" s="59">
        <v>49210</v>
      </c>
      <c r="D49" s="59">
        <v>50937</v>
      </c>
      <c r="E49" s="59">
        <v>55436</v>
      </c>
      <c r="F49" s="59">
        <v>60658</v>
      </c>
      <c r="G49" s="59">
        <v>87846</v>
      </c>
      <c r="H49" s="59">
        <v>80000</v>
      </c>
      <c r="I49" s="76">
        <v>82500</v>
      </c>
    </row>
    <row r="50" spans="1:11" x14ac:dyDescent="0.35">
      <c r="A50" s="58" t="s">
        <v>158</v>
      </c>
      <c r="B50" s="58" t="s">
        <v>159</v>
      </c>
      <c r="C50" s="59">
        <v>1620</v>
      </c>
      <c r="D50" s="59">
        <v>1400</v>
      </c>
      <c r="E50" s="59">
        <v>1500</v>
      </c>
      <c r="F50" s="59">
        <v>1800</v>
      </c>
      <c r="G50" s="59">
        <v>1100</v>
      </c>
      <c r="H50" s="59">
        <v>1800</v>
      </c>
      <c r="I50" s="76">
        <v>1800</v>
      </c>
    </row>
    <row r="51" spans="1:11" x14ac:dyDescent="0.35">
      <c r="A51" s="58" t="s">
        <v>160</v>
      </c>
      <c r="B51" s="58" t="s">
        <v>161</v>
      </c>
      <c r="C51" s="59">
        <v>0</v>
      </c>
      <c r="D51" s="59">
        <v>0</v>
      </c>
      <c r="E51" s="59">
        <v>0</v>
      </c>
      <c r="F51" s="59">
        <v>25000</v>
      </c>
      <c r="G51" s="59">
        <v>0</v>
      </c>
      <c r="H51" s="59">
        <v>25000</v>
      </c>
      <c r="I51" s="76">
        <v>0</v>
      </c>
    </row>
    <row r="52" spans="1:11" x14ac:dyDescent="0.35">
      <c r="A52" s="58" t="s">
        <v>162</v>
      </c>
      <c r="B52" s="58" t="s">
        <v>163</v>
      </c>
      <c r="C52" s="59">
        <v>3525</v>
      </c>
      <c r="D52" s="59">
        <v>0</v>
      </c>
      <c r="E52" s="59">
        <v>0</v>
      </c>
      <c r="F52" s="59">
        <f>'[1]personal services'!C23</f>
        <v>0</v>
      </c>
      <c r="G52" s="59" t="s">
        <v>5</v>
      </c>
      <c r="H52" s="59" t="s">
        <v>5</v>
      </c>
    </row>
    <row r="53" spans="1:11" x14ac:dyDescent="0.35">
      <c r="A53" s="58" t="s">
        <v>164</v>
      </c>
      <c r="B53" s="58" t="s">
        <v>165</v>
      </c>
      <c r="C53" s="59">
        <v>653</v>
      </c>
      <c r="D53" s="59">
        <v>760</v>
      </c>
      <c r="E53" s="59">
        <v>0</v>
      </c>
      <c r="F53" s="59">
        <v>0</v>
      </c>
      <c r="G53" s="59">
        <v>0</v>
      </c>
      <c r="H53" s="59">
        <v>0</v>
      </c>
    </row>
    <row r="54" spans="1:11" x14ac:dyDescent="0.35">
      <c r="A54" s="58" t="s">
        <v>166</v>
      </c>
      <c r="B54" s="58" t="s">
        <v>167</v>
      </c>
      <c r="C54" s="59">
        <v>17905</v>
      </c>
      <c r="D54" s="59">
        <v>8159</v>
      </c>
      <c r="E54" s="59">
        <v>7106</v>
      </c>
      <c r="F54" s="59">
        <v>8750</v>
      </c>
      <c r="G54" s="59">
        <v>7908</v>
      </c>
      <c r="H54" s="59">
        <v>8400</v>
      </c>
      <c r="I54" s="76">
        <v>11300</v>
      </c>
    </row>
    <row r="55" spans="1:11" x14ac:dyDescent="0.35">
      <c r="A55" s="58" t="s">
        <v>168</v>
      </c>
      <c r="B55" s="58" t="s">
        <v>169</v>
      </c>
      <c r="C55" s="59">
        <v>2050</v>
      </c>
      <c r="D55" s="59">
        <v>500</v>
      </c>
      <c r="E55" s="59">
        <v>0</v>
      </c>
      <c r="F55" s="59">
        <v>1500</v>
      </c>
      <c r="G55" s="59">
        <v>0</v>
      </c>
      <c r="H55" s="59">
        <v>1500</v>
      </c>
      <c r="I55" s="76">
        <v>0</v>
      </c>
    </row>
    <row r="56" spans="1:11" x14ac:dyDescent="0.35">
      <c r="A56" s="58" t="s">
        <v>170</v>
      </c>
      <c r="B56" s="58" t="s">
        <v>171</v>
      </c>
      <c r="C56" s="59">
        <v>0</v>
      </c>
      <c r="D56" s="59">
        <v>350</v>
      </c>
      <c r="E56" s="59">
        <v>330</v>
      </c>
      <c r="F56" s="59">
        <v>800</v>
      </c>
      <c r="G56" s="59">
        <v>0</v>
      </c>
      <c r="H56" s="59">
        <v>800</v>
      </c>
      <c r="I56" s="76">
        <v>800</v>
      </c>
    </row>
    <row r="57" spans="1:11" x14ac:dyDescent="0.35">
      <c r="A57" s="58" t="s">
        <v>172</v>
      </c>
      <c r="B57" s="58" t="s">
        <v>173</v>
      </c>
      <c r="C57" s="59">
        <v>32982</v>
      </c>
      <c r="D57" s="59">
        <v>32982</v>
      </c>
      <c r="E57" s="59">
        <v>33971</v>
      </c>
      <c r="F57" s="59">
        <v>35000</v>
      </c>
      <c r="G57" s="59">
        <v>31607</v>
      </c>
      <c r="H57" s="59">
        <v>35000</v>
      </c>
      <c r="I57" s="76">
        <v>35000</v>
      </c>
    </row>
    <row r="58" spans="1:11" x14ac:dyDescent="0.35">
      <c r="A58" s="58" t="s">
        <v>174</v>
      </c>
      <c r="B58" s="58" t="s">
        <v>175</v>
      </c>
      <c r="C58" s="59">
        <v>85000</v>
      </c>
      <c r="D58" s="59">
        <v>85848</v>
      </c>
      <c r="E58" s="59">
        <v>62500</v>
      </c>
      <c r="F58" s="59">
        <f>'[1]personal services'!C24</f>
        <v>73000</v>
      </c>
      <c r="G58" s="59">
        <f>'personal services'!C23</f>
        <v>73000</v>
      </c>
      <c r="H58" s="59">
        <f>'personal services'!D23</f>
        <v>75190</v>
      </c>
      <c r="I58" s="76">
        <f>75190*1.03</f>
        <v>77445.7</v>
      </c>
      <c r="J58" s="183"/>
      <c r="K58" s="80"/>
    </row>
    <row r="59" spans="1:11" x14ac:dyDescent="0.35">
      <c r="A59" s="58" t="s">
        <v>176</v>
      </c>
      <c r="B59" s="58" t="s">
        <v>177</v>
      </c>
      <c r="C59" s="59">
        <v>0</v>
      </c>
      <c r="D59" s="59">
        <v>0</v>
      </c>
      <c r="E59" s="59">
        <v>2080</v>
      </c>
      <c r="F59" s="59">
        <f>'[1]personal services'!C25</f>
        <v>2200</v>
      </c>
      <c r="G59" s="59">
        <v>0</v>
      </c>
      <c r="H59" s="59">
        <f>'personal services'!D24</f>
        <v>2500</v>
      </c>
      <c r="I59" s="76">
        <f>2*40*52</f>
        <v>4160</v>
      </c>
      <c r="K59" s="76"/>
    </row>
    <row r="60" spans="1:11" x14ac:dyDescent="0.35">
      <c r="A60" s="58" t="s">
        <v>178</v>
      </c>
      <c r="B60" s="58" t="s">
        <v>179</v>
      </c>
      <c r="C60" s="59">
        <v>0</v>
      </c>
      <c r="D60" s="59">
        <v>0</v>
      </c>
      <c r="E60" s="59">
        <v>10000</v>
      </c>
      <c r="F60" s="59">
        <f>'[1]personal services'!C26</f>
        <v>0</v>
      </c>
      <c r="G60" s="59">
        <v>0</v>
      </c>
      <c r="H60" s="59">
        <v>0</v>
      </c>
    </row>
    <row r="61" spans="1:11" x14ac:dyDescent="0.35">
      <c r="A61" s="58" t="s">
        <v>180</v>
      </c>
      <c r="B61" s="58" t="s">
        <v>181</v>
      </c>
      <c r="C61" s="59">
        <v>0</v>
      </c>
      <c r="D61" s="59">
        <v>24320</v>
      </c>
      <c r="E61" s="59">
        <v>0</v>
      </c>
      <c r="F61" s="59">
        <v>0</v>
      </c>
      <c r="G61" s="59">
        <v>0</v>
      </c>
      <c r="H61" s="59">
        <v>0</v>
      </c>
    </row>
    <row r="62" spans="1:11" x14ac:dyDescent="0.35">
      <c r="A62" s="58" t="s">
        <v>182</v>
      </c>
      <c r="B62" s="58" t="s">
        <v>183</v>
      </c>
      <c r="C62" s="59">
        <v>31</v>
      </c>
      <c r="D62" s="59">
        <v>237</v>
      </c>
      <c r="E62" s="59">
        <v>46</v>
      </c>
      <c r="F62" s="59">
        <v>200</v>
      </c>
      <c r="G62" s="59">
        <v>0</v>
      </c>
      <c r="H62" s="59">
        <v>200</v>
      </c>
      <c r="I62" s="76">
        <v>0</v>
      </c>
    </row>
    <row r="63" spans="1:11" x14ac:dyDescent="0.35">
      <c r="A63" s="58" t="s">
        <v>184</v>
      </c>
      <c r="B63" s="58" t="s">
        <v>185</v>
      </c>
      <c r="C63" s="59">
        <v>4266</v>
      </c>
      <c r="D63" s="59">
        <v>3522</v>
      </c>
      <c r="E63" s="59">
        <v>2872</v>
      </c>
      <c r="F63" s="59">
        <v>4160</v>
      </c>
      <c r="G63" s="59">
        <v>3394</v>
      </c>
      <c r="H63" s="59">
        <v>4160</v>
      </c>
      <c r="I63" s="76">
        <v>4000</v>
      </c>
    </row>
    <row r="64" spans="1:11" x14ac:dyDescent="0.35">
      <c r="A64" s="58" t="s">
        <v>186</v>
      </c>
      <c r="B64" s="58" t="s">
        <v>187</v>
      </c>
      <c r="C64" s="59">
        <v>8972</v>
      </c>
      <c r="D64" s="59">
        <v>7752</v>
      </c>
      <c r="E64" s="59">
        <v>12522</v>
      </c>
      <c r="F64" s="59">
        <v>14400</v>
      </c>
      <c r="G64" s="59">
        <v>10008</v>
      </c>
      <c r="H64" s="59">
        <v>14400</v>
      </c>
      <c r="I64" s="76">
        <v>14400</v>
      </c>
    </row>
    <row r="65" spans="1:9" x14ac:dyDescent="0.35">
      <c r="A65" s="58" t="s">
        <v>188</v>
      </c>
      <c r="B65" s="58" t="s">
        <v>189</v>
      </c>
      <c r="C65" s="59">
        <v>916</v>
      </c>
      <c r="D65" s="59">
        <v>0</v>
      </c>
      <c r="E65" s="59">
        <v>610</v>
      </c>
      <c r="F65" s="59">
        <v>1780</v>
      </c>
      <c r="G65" s="59">
        <v>0</v>
      </c>
      <c r="H65" s="59">
        <v>2200</v>
      </c>
      <c r="I65" s="76">
        <v>2200</v>
      </c>
    </row>
    <row r="66" spans="1:9" x14ac:dyDescent="0.35">
      <c r="A66" s="58" t="s">
        <v>190</v>
      </c>
      <c r="B66" s="58" t="s">
        <v>191</v>
      </c>
      <c r="C66" s="59">
        <v>85</v>
      </c>
      <c r="D66" s="59">
        <v>591</v>
      </c>
      <c r="E66" s="59">
        <v>0</v>
      </c>
      <c r="F66" s="59">
        <v>1040</v>
      </c>
      <c r="G66" s="59">
        <v>665</v>
      </c>
      <c r="H66" s="59">
        <v>1040</v>
      </c>
      <c r="I66" s="76">
        <v>1000</v>
      </c>
    </row>
    <row r="67" spans="1:9" x14ac:dyDescent="0.35">
      <c r="A67" s="58" t="s">
        <v>192</v>
      </c>
      <c r="B67" s="58" t="s">
        <v>193</v>
      </c>
      <c r="C67" s="59">
        <v>0</v>
      </c>
      <c r="D67" s="59">
        <v>1224</v>
      </c>
      <c r="E67" s="59">
        <v>900</v>
      </c>
      <c r="F67" s="59">
        <v>2000</v>
      </c>
      <c r="G67" s="59">
        <v>1231</v>
      </c>
      <c r="H67" s="59">
        <v>2000</v>
      </c>
      <c r="I67" s="76">
        <v>1000</v>
      </c>
    </row>
    <row r="68" spans="1:9" x14ac:dyDescent="0.35">
      <c r="A68" s="58" t="s">
        <v>194</v>
      </c>
      <c r="B68" s="58" t="s">
        <v>195</v>
      </c>
      <c r="C68" s="59">
        <v>0</v>
      </c>
      <c r="D68" s="59">
        <v>0</v>
      </c>
      <c r="E68" s="59">
        <v>45848</v>
      </c>
      <c r="F68" s="59">
        <v>0</v>
      </c>
      <c r="G68" s="59">
        <v>0</v>
      </c>
      <c r="H68" s="59">
        <v>0</v>
      </c>
    </row>
    <row r="69" spans="1:9" x14ac:dyDescent="0.35">
      <c r="A69" s="58" t="s">
        <v>196</v>
      </c>
      <c r="B69" s="58" t="s">
        <v>197</v>
      </c>
      <c r="C69" s="59">
        <v>0</v>
      </c>
      <c r="D69" s="59">
        <v>0</v>
      </c>
      <c r="E69" s="59">
        <v>38229</v>
      </c>
      <c r="F69" s="59">
        <v>0</v>
      </c>
      <c r="G69" s="59">
        <v>565</v>
      </c>
      <c r="H69" s="59">
        <v>0</v>
      </c>
      <c r="I69" s="76">
        <v>10000</v>
      </c>
    </row>
    <row r="70" spans="1:9" ht="14.25" customHeight="1" x14ac:dyDescent="0.35">
      <c r="A70" s="58" t="s">
        <v>198</v>
      </c>
      <c r="B70" s="58" t="s">
        <v>199</v>
      </c>
      <c r="C70" s="59">
        <v>78</v>
      </c>
      <c r="D70" s="59">
        <v>0</v>
      </c>
      <c r="E70" s="59">
        <v>0</v>
      </c>
      <c r="F70" s="59">
        <v>0</v>
      </c>
      <c r="G70" s="59">
        <v>0</v>
      </c>
      <c r="H70" s="59">
        <v>0</v>
      </c>
      <c r="I70" s="76">
        <f>15*4*52</f>
        <v>3120</v>
      </c>
    </row>
    <row r="71" spans="1:9" ht="14.25" customHeight="1" x14ac:dyDescent="0.35">
      <c r="A71" s="58" t="s">
        <v>200</v>
      </c>
      <c r="B71" s="58" t="s">
        <v>201</v>
      </c>
      <c r="H71" s="59"/>
      <c r="I71" s="76">
        <v>5000</v>
      </c>
    </row>
    <row r="72" spans="1:9" x14ac:dyDescent="0.35">
      <c r="A72" s="58" t="s">
        <v>202</v>
      </c>
      <c r="B72" s="58" t="s">
        <v>203</v>
      </c>
      <c r="C72" s="59">
        <v>500</v>
      </c>
      <c r="D72" s="59">
        <v>500</v>
      </c>
      <c r="E72" s="59">
        <v>0</v>
      </c>
      <c r="F72" s="59">
        <v>500</v>
      </c>
      <c r="G72" s="59">
        <v>500</v>
      </c>
      <c r="H72" s="59" t="s">
        <v>204</v>
      </c>
    </row>
    <row r="73" spans="1:9" x14ac:dyDescent="0.35">
      <c r="A73" s="58" t="s">
        <v>205</v>
      </c>
      <c r="B73" s="58" t="s">
        <v>206</v>
      </c>
      <c r="C73" s="59">
        <v>0</v>
      </c>
      <c r="D73" s="59">
        <v>0</v>
      </c>
      <c r="E73" s="59">
        <v>0</v>
      </c>
      <c r="G73" s="59">
        <v>0</v>
      </c>
      <c r="H73" s="59">
        <v>0</v>
      </c>
    </row>
    <row r="74" spans="1:9" x14ac:dyDescent="0.35">
      <c r="A74" s="58" t="s">
        <v>207</v>
      </c>
      <c r="B74" s="58" t="s">
        <v>208</v>
      </c>
      <c r="C74" s="59">
        <v>60338</v>
      </c>
      <c r="D74" s="59">
        <v>66892</v>
      </c>
      <c r="E74" s="59">
        <v>54781</v>
      </c>
      <c r="F74" s="59">
        <v>64000</v>
      </c>
      <c r="G74" s="59">
        <v>52044</v>
      </c>
      <c r="H74" s="59">
        <v>64000</v>
      </c>
      <c r="I74" s="76">
        <v>65000</v>
      </c>
    </row>
    <row r="75" spans="1:9" x14ac:dyDescent="0.35">
      <c r="A75" s="58" t="s">
        <v>209</v>
      </c>
      <c r="B75" s="58" t="s">
        <v>210</v>
      </c>
      <c r="C75" s="59">
        <v>34388</v>
      </c>
      <c r="D75" s="59">
        <v>34882</v>
      </c>
      <c r="E75" s="59">
        <v>33024</v>
      </c>
      <c r="F75" s="59">
        <v>32500</v>
      </c>
      <c r="G75" s="59">
        <v>36254</v>
      </c>
      <c r="H75" s="59">
        <v>35000</v>
      </c>
      <c r="I75" s="76">
        <v>42000</v>
      </c>
    </row>
    <row r="76" spans="1:9" x14ac:dyDescent="0.35">
      <c r="A76" s="58" t="s">
        <v>211</v>
      </c>
      <c r="B76" s="58" t="s">
        <v>212</v>
      </c>
      <c r="C76" s="59">
        <v>39688</v>
      </c>
      <c r="D76" s="59">
        <v>27918</v>
      </c>
      <c r="E76" s="59">
        <v>25067</v>
      </c>
      <c r="F76" s="59">
        <v>75000</v>
      </c>
      <c r="G76" s="59">
        <v>22729</v>
      </c>
      <c r="H76" s="59">
        <v>30000</v>
      </c>
      <c r="I76" s="76">
        <v>30000</v>
      </c>
    </row>
    <row r="77" spans="1:9" x14ac:dyDescent="0.35">
      <c r="A77" s="58" t="s">
        <v>213</v>
      </c>
      <c r="B77" s="58" t="s">
        <v>214</v>
      </c>
      <c r="C77" s="59">
        <v>0</v>
      </c>
      <c r="D77" s="59">
        <v>0</v>
      </c>
      <c r="E77" s="59">
        <v>0</v>
      </c>
      <c r="F77" s="59">
        <v>5000</v>
      </c>
      <c r="G77" s="59">
        <v>0</v>
      </c>
      <c r="H77" s="59">
        <v>5000</v>
      </c>
      <c r="I77" s="76">
        <v>5000</v>
      </c>
    </row>
    <row r="78" spans="1:9" x14ac:dyDescent="0.35">
      <c r="A78" s="58" t="s">
        <v>215</v>
      </c>
      <c r="B78" s="58" t="s">
        <v>216</v>
      </c>
      <c r="C78" s="59">
        <v>800</v>
      </c>
      <c r="D78" s="59">
        <v>322</v>
      </c>
      <c r="E78" s="59">
        <v>0</v>
      </c>
      <c r="F78" s="59">
        <v>800</v>
      </c>
      <c r="G78" s="59">
        <v>698</v>
      </c>
      <c r="H78" s="59">
        <v>800</v>
      </c>
      <c r="I78" s="76">
        <v>800</v>
      </c>
    </row>
    <row r="79" spans="1:9" x14ac:dyDescent="0.35">
      <c r="A79" s="58" t="s">
        <v>217</v>
      </c>
      <c r="B79" s="58" t="s">
        <v>218</v>
      </c>
      <c r="C79" s="59">
        <v>105008</v>
      </c>
      <c r="D79" s="59">
        <v>117912</v>
      </c>
      <c r="E79" s="59">
        <v>85594</v>
      </c>
      <c r="F79" s="59">
        <v>84615</v>
      </c>
      <c r="G79" s="59">
        <v>111352</v>
      </c>
      <c r="H79" s="59">
        <v>100000</v>
      </c>
      <c r="I79" s="76">
        <v>75000</v>
      </c>
    </row>
    <row r="80" spans="1:9" x14ac:dyDescent="0.35">
      <c r="A80" s="58" t="s">
        <v>219</v>
      </c>
      <c r="B80" s="58" t="s">
        <v>220</v>
      </c>
      <c r="C80" s="59">
        <v>9466</v>
      </c>
      <c r="D80" s="59">
        <v>10700</v>
      </c>
      <c r="E80" s="59">
        <v>10700</v>
      </c>
      <c r="F80" s="59">
        <v>0</v>
      </c>
      <c r="G80" s="59">
        <v>0</v>
      </c>
      <c r="H80" s="59">
        <v>0</v>
      </c>
    </row>
    <row r="81" spans="1:9" x14ac:dyDescent="0.35">
      <c r="A81" s="58" t="s">
        <v>221</v>
      </c>
      <c r="B81" s="58" t="s">
        <v>222</v>
      </c>
      <c r="C81" s="59">
        <v>784</v>
      </c>
      <c r="D81" s="59">
        <v>146</v>
      </c>
      <c r="E81" s="59">
        <v>34</v>
      </c>
      <c r="F81" s="59" t="s">
        <v>5</v>
      </c>
      <c r="G81" s="59">
        <v>0</v>
      </c>
      <c r="H81" s="59">
        <v>0</v>
      </c>
    </row>
    <row r="82" spans="1:9" x14ac:dyDescent="0.35">
      <c r="A82" s="58" t="s">
        <v>223</v>
      </c>
      <c r="B82" s="58" t="s">
        <v>224</v>
      </c>
      <c r="F82" s="59" t="s">
        <v>5</v>
      </c>
      <c r="G82" s="59" t="s">
        <v>5</v>
      </c>
      <c r="H82" s="59" t="s">
        <v>5</v>
      </c>
    </row>
    <row r="83" spans="1:9" x14ac:dyDescent="0.35">
      <c r="A83" s="58" t="s">
        <v>225</v>
      </c>
      <c r="B83" s="58" t="s">
        <v>226</v>
      </c>
      <c r="G83" s="59" t="s">
        <v>5</v>
      </c>
      <c r="H83" s="59" t="s">
        <v>5</v>
      </c>
    </row>
    <row r="84" spans="1:9" s="84" customFormat="1" x14ac:dyDescent="0.35">
      <c r="A84" s="84" t="s">
        <v>227</v>
      </c>
      <c r="C84" s="62">
        <f t="shared" ref="C84:H84" si="1">SUM(C3:C83)</f>
        <v>972797</v>
      </c>
      <c r="D84" s="62">
        <f t="shared" si="1"/>
        <v>970993</v>
      </c>
      <c r="E84" s="62">
        <f t="shared" si="1"/>
        <v>995594</v>
      </c>
      <c r="F84" s="62">
        <f>SUM(F3:F82)</f>
        <v>1199177</v>
      </c>
      <c r="G84" s="62">
        <f>SUM(G3:G83)</f>
        <v>1035888.31</v>
      </c>
      <c r="H84" s="62">
        <f t="shared" si="1"/>
        <v>1157836</v>
      </c>
      <c r="I84" s="78">
        <f>SUM(I3:I83)</f>
        <v>1235643.27</v>
      </c>
    </row>
    <row r="85" spans="1:9" x14ac:dyDescent="0.35">
      <c r="A85" s="161" t="s">
        <v>5</v>
      </c>
      <c r="H85" s="59"/>
    </row>
    <row r="86" spans="1:9" x14ac:dyDescent="0.35">
      <c r="A86" s="91" t="s">
        <v>228</v>
      </c>
      <c r="H86" s="59"/>
    </row>
    <row r="88" spans="1:9" x14ac:dyDescent="0.35">
      <c r="A88" s="58" t="s">
        <v>229</v>
      </c>
      <c r="B88" s="58" t="s">
        <v>230</v>
      </c>
      <c r="F88" s="59">
        <v>10000</v>
      </c>
      <c r="G88" s="59">
        <v>10000</v>
      </c>
      <c r="H88" s="59">
        <v>10000</v>
      </c>
      <c r="I88" s="76">
        <v>20000</v>
      </c>
    </row>
    <row r="89" spans="1:9" x14ac:dyDescent="0.35">
      <c r="H89" s="59"/>
    </row>
    <row r="90" spans="1:9" x14ac:dyDescent="0.35">
      <c r="A90" s="58" t="s">
        <v>231</v>
      </c>
      <c r="B90" s="91"/>
      <c r="C90" s="93"/>
      <c r="D90" s="93"/>
      <c r="E90" s="93"/>
      <c r="F90" s="93">
        <f>SUM(F88:F88)</f>
        <v>10000</v>
      </c>
      <c r="G90" s="93">
        <f>SUM(G88:G88)</f>
        <v>10000</v>
      </c>
      <c r="H90" s="93">
        <v>10000</v>
      </c>
      <c r="I90" s="93">
        <f>SUM(I88:I89)</f>
        <v>20000</v>
      </c>
    </row>
    <row r="91" spans="1:9" x14ac:dyDescent="0.35">
      <c r="H91" s="59"/>
    </row>
    <row r="92" spans="1:9" ht="15" thickBot="1" x14ac:dyDescent="0.4">
      <c r="A92" s="91" t="s">
        <v>18</v>
      </c>
      <c r="H92" s="59"/>
    </row>
    <row r="93" spans="1:9" x14ac:dyDescent="0.35">
      <c r="F93" s="59">
        <v>7230</v>
      </c>
      <c r="H93" s="59"/>
    </row>
    <row r="94" spans="1:9" x14ac:dyDescent="0.35">
      <c r="A94" s="58" t="s">
        <v>232</v>
      </c>
      <c r="B94" s="58" t="s">
        <v>233</v>
      </c>
      <c r="C94" s="59">
        <v>9917</v>
      </c>
      <c r="D94" s="59">
        <v>10146</v>
      </c>
      <c r="E94" s="59">
        <v>10297</v>
      </c>
      <c r="F94" s="59">
        <v>39320</v>
      </c>
      <c r="G94" s="59">
        <v>9347</v>
      </c>
      <c r="H94" s="59">
        <v>7230</v>
      </c>
      <c r="I94" s="76">
        <v>0</v>
      </c>
    </row>
    <row r="95" spans="1:9" x14ac:dyDescent="0.35">
      <c r="A95" s="58" t="s">
        <v>234</v>
      </c>
      <c r="B95" s="58" t="s">
        <v>235</v>
      </c>
      <c r="C95" s="59">
        <v>69705</v>
      </c>
      <c r="D95" s="59">
        <v>65895</v>
      </c>
      <c r="E95" s="59">
        <v>66813</v>
      </c>
      <c r="F95" s="59">
        <v>3695</v>
      </c>
      <c r="G95" s="59">
        <v>60648</v>
      </c>
      <c r="H95" s="59">
        <v>49320</v>
      </c>
      <c r="I95" s="76">
        <v>0</v>
      </c>
    </row>
    <row r="96" spans="1:9" x14ac:dyDescent="0.35">
      <c r="A96" s="58" t="s">
        <v>236</v>
      </c>
      <c r="B96" s="58" t="s">
        <v>237</v>
      </c>
      <c r="C96" s="59">
        <v>4086</v>
      </c>
      <c r="D96" s="59">
        <v>4357</v>
      </c>
      <c r="E96" s="59">
        <v>4304</v>
      </c>
      <c r="F96" s="59">
        <v>4000</v>
      </c>
      <c r="G96" s="59">
        <v>4253</v>
      </c>
      <c r="H96" s="59">
        <v>3695</v>
      </c>
      <c r="I96" s="76">
        <v>4000</v>
      </c>
    </row>
    <row r="97" spans="1:9" x14ac:dyDescent="0.35">
      <c r="A97" s="58" t="s">
        <v>238</v>
      </c>
      <c r="B97" s="58" t="s">
        <v>239</v>
      </c>
      <c r="C97" s="59">
        <v>2314</v>
      </c>
      <c r="D97" s="59">
        <v>2653</v>
      </c>
      <c r="E97" s="59">
        <v>2448</v>
      </c>
      <c r="F97" s="59">
        <v>4000</v>
      </c>
      <c r="G97" s="59">
        <v>2682</v>
      </c>
      <c r="H97" s="59">
        <v>2500</v>
      </c>
      <c r="I97" s="76">
        <v>2500</v>
      </c>
    </row>
    <row r="98" spans="1:9" x14ac:dyDescent="0.35">
      <c r="A98" s="58" t="s">
        <v>240</v>
      </c>
      <c r="B98" s="58" t="s">
        <v>241</v>
      </c>
      <c r="C98" s="59">
        <v>9923</v>
      </c>
      <c r="D98" s="59">
        <v>9956</v>
      </c>
      <c r="E98" s="59">
        <v>10090</v>
      </c>
      <c r="F98" s="59">
        <v>100</v>
      </c>
      <c r="G98" s="59">
        <v>9693</v>
      </c>
      <c r="H98" s="59">
        <v>10000</v>
      </c>
      <c r="I98" s="76">
        <v>11000</v>
      </c>
    </row>
    <row r="99" spans="1:9" x14ac:dyDescent="0.35">
      <c r="A99" s="58" t="s">
        <v>242</v>
      </c>
      <c r="B99" s="58" t="s">
        <v>243</v>
      </c>
      <c r="C99" s="59">
        <v>500</v>
      </c>
      <c r="D99" s="59">
        <v>654</v>
      </c>
      <c r="E99" s="59">
        <v>669</v>
      </c>
      <c r="F99" s="59">
        <v>14199</v>
      </c>
      <c r="G99" s="59">
        <v>662</v>
      </c>
      <c r="H99" s="59">
        <v>500</v>
      </c>
      <c r="I99" s="76">
        <v>500</v>
      </c>
    </row>
    <row r="100" spans="1:9" x14ac:dyDescent="0.35">
      <c r="A100" s="58" t="s">
        <v>244</v>
      </c>
      <c r="B100" s="58" t="s">
        <v>245</v>
      </c>
      <c r="C100" s="59">
        <v>14280</v>
      </c>
      <c r="D100" s="59">
        <v>14280</v>
      </c>
      <c r="E100" s="59">
        <v>14280</v>
      </c>
      <c r="F100" s="59">
        <v>2000</v>
      </c>
      <c r="G100" s="59">
        <v>13383</v>
      </c>
      <c r="H100" s="59">
        <v>14280</v>
      </c>
      <c r="I100" s="76">
        <v>14280</v>
      </c>
    </row>
    <row r="101" spans="1:9" x14ac:dyDescent="0.35">
      <c r="A101" s="58" t="s">
        <v>246</v>
      </c>
      <c r="B101" s="58" t="s">
        <v>247</v>
      </c>
      <c r="C101" s="59">
        <v>1408</v>
      </c>
      <c r="D101" s="59">
        <v>993</v>
      </c>
      <c r="E101" s="59">
        <v>8459</v>
      </c>
      <c r="F101" s="59">
        <v>0</v>
      </c>
      <c r="G101" s="59">
        <v>56645</v>
      </c>
      <c r="H101" s="59">
        <v>9000</v>
      </c>
      <c r="I101" s="76">
        <v>80000</v>
      </c>
    </row>
    <row r="102" spans="1:9" x14ac:dyDescent="0.35">
      <c r="A102" s="58" t="s">
        <v>248</v>
      </c>
      <c r="B102" s="58" t="s">
        <v>249</v>
      </c>
      <c r="C102" s="59">
        <v>10</v>
      </c>
      <c r="D102" s="59">
        <v>20</v>
      </c>
      <c r="E102" s="59">
        <v>20</v>
      </c>
      <c r="F102" s="59">
        <v>0</v>
      </c>
      <c r="G102" s="59">
        <v>20</v>
      </c>
      <c r="H102" s="59">
        <v>0</v>
      </c>
    </row>
    <row r="103" spans="1:9" x14ac:dyDescent="0.35">
      <c r="A103" s="58" t="s">
        <v>250</v>
      </c>
      <c r="B103" s="58" t="s">
        <v>251</v>
      </c>
      <c r="C103" s="59">
        <v>0</v>
      </c>
      <c r="D103" s="59">
        <v>0</v>
      </c>
      <c r="F103" s="59">
        <v>3500</v>
      </c>
      <c r="G103" s="59">
        <v>0</v>
      </c>
      <c r="H103" s="59">
        <v>0</v>
      </c>
    </row>
    <row r="104" spans="1:9" x14ac:dyDescent="0.35">
      <c r="A104" s="58" t="s">
        <v>252</v>
      </c>
      <c r="B104" s="58" t="s">
        <v>253</v>
      </c>
      <c r="C104" s="59">
        <v>2768</v>
      </c>
      <c r="D104" s="59">
        <v>2610</v>
      </c>
      <c r="E104" s="59">
        <v>2599</v>
      </c>
      <c r="F104" s="59">
        <v>10</v>
      </c>
      <c r="G104" s="59">
        <v>2240</v>
      </c>
      <c r="H104" s="59">
        <v>2500</v>
      </c>
      <c r="I104" s="76">
        <v>2000</v>
      </c>
    </row>
    <row r="105" spans="1:9" x14ac:dyDescent="0.35">
      <c r="A105" s="58" t="s">
        <v>254</v>
      </c>
      <c r="B105" s="58" t="s">
        <v>255</v>
      </c>
      <c r="C105" s="59">
        <v>0</v>
      </c>
      <c r="D105" s="59">
        <v>0</v>
      </c>
      <c r="F105" s="59">
        <v>45000</v>
      </c>
      <c r="G105" s="59">
        <v>0</v>
      </c>
      <c r="H105" s="59">
        <v>10</v>
      </c>
      <c r="I105" s="76">
        <v>10</v>
      </c>
    </row>
    <row r="106" spans="1:9" x14ac:dyDescent="0.35">
      <c r="A106" s="58" t="s">
        <v>256</v>
      </c>
      <c r="B106" s="58" t="s">
        <v>257</v>
      </c>
      <c r="C106" s="162">
        <v>49096</v>
      </c>
      <c r="D106" s="162">
        <v>33971</v>
      </c>
      <c r="E106" s="162">
        <v>11940</v>
      </c>
      <c r="F106" s="59">
        <v>5000</v>
      </c>
      <c r="G106" s="59">
        <v>21554</v>
      </c>
      <c r="H106" s="59">
        <v>25000</v>
      </c>
      <c r="I106" s="76">
        <v>20000</v>
      </c>
    </row>
    <row r="107" spans="1:9" x14ac:dyDescent="0.35">
      <c r="A107" s="58" t="s">
        <v>258</v>
      </c>
      <c r="B107" s="58" t="s">
        <v>259</v>
      </c>
      <c r="C107" s="59">
        <v>0</v>
      </c>
      <c r="D107" s="59">
        <v>10920</v>
      </c>
      <c r="E107" s="59">
        <v>4091</v>
      </c>
      <c r="F107" s="59">
        <v>0</v>
      </c>
      <c r="G107" s="59">
        <v>1004</v>
      </c>
      <c r="H107" s="59">
        <v>2000</v>
      </c>
      <c r="I107" s="76">
        <v>2000</v>
      </c>
    </row>
    <row r="108" spans="1:9" x14ac:dyDescent="0.35">
      <c r="A108" s="58" t="s">
        <v>260</v>
      </c>
      <c r="B108" s="58" t="s">
        <v>261</v>
      </c>
      <c r="C108" s="59">
        <v>0</v>
      </c>
      <c r="D108" s="59">
        <v>0</v>
      </c>
      <c r="E108" s="59">
        <v>0</v>
      </c>
      <c r="F108" s="59">
        <v>0</v>
      </c>
      <c r="G108" s="59">
        <v>0</v>
      </c>
      <c r="H108" s="59">
        <v>0</v>
      </c>
    </row>
    <row r="109" spans="1:9" x14ac:dyDescent="0.35">
      <c r="A109" s="58" t="s">
        <v>262</v>
      </c>
      <c r="B109" s="58" t="s">
        <v>263</v>
      </c>
      <c r="F109" s="59">
        <v>0</v>
      </c>
      <c r="G109" s="59">
        <v>2701</v>
      </c>
      <c r="H109" s="59"/>
    </row>
    <row r="110" spans="1:9" x14ac:dyDescent="0.35">
      <c r="A110" s="58" t="s">
        <v>264</v>
      </c>
      <c r="B110" s="58" t="s">
        <v>265</v>
      </c>
      <c r="C110" s="59">
        <v>0</v>
      </c>
      <c r="D110" s="59">
        <v>0</v>
      </c>
      <c r="E110" s="59">
        <v>0</v>
      </c>
      <c r="F110" s="59">
        <v>0</v>
      </c>
      <c r="G110" s="59">
        <v>0</v>
      </c>
      <c r="H110" s="59">
        <v>0</v>
      </c>
    </row>
    <row r="111" spans="1:9" x14ac:dyDescent="0.35">
      <c r="A111" s="58" t="s">
        <v>266</v>
      </c>
      <c r="B111" s="58" t="s">
        <v>267</v>
      </c>
      <c r="C111" s="59">
        <v>0</v>
      </c>
      <c r="D111" s="59">
        <v>0</v>
      </c>
      <c r="E111" s="59">
        <v>0</v>
      </c>
      <c r="F111" s="59">
        <v>0</v>
      </c>
      <c r="G111" s="59">
        <v>0</v>
      </c>
      <c r="H111" s="59">
        <v>0</v>
      </c>
    </row>
    <row r="112" spans="1:9" x14ac:dyDescent="0.35">
      <c r="A112" s="58" t="s">
        <v>268</v>
      </c>
      <c r="B112" s="58" t="s">
        <v>269</v>
      </c>
      <c r="C112" s="59">
        <v>112</v>
      </c>
      <c r="D112" s="59">
        <v>10240</v>
      </c>
      <c r="E112" s="59">
        <v>319</v>
      </c>
      <c r="F112" s="59">
        <v>600</v>
      </c>
      <c r="G112" s="59">
        <v>0</v>
      </c>
      <c r="H112" s="59">
        <v>0</v>
      </c>
    </row>
    <row r="113" spans="1:9" x14ac:dyDescent="0.35">
      <c r="A113" s="58" t="s">
        <v>270</v>
      </c>
      <c r="B113" s="58" t="s">
        <v>271</v>
      </c>
      <c r="C113" s="59">
        <v>36</v>
      </c>
      <c r="D113" s="59">
        <v>0</v>
      </c>
      <c r="E113" s="59">
        <v>5</v>
      </c>
      <c r="F113" s="59">
        <v>68000</v>
      </c>
      <c r="G113" s="59">
        <v>898</v>
      </c>
      <c r="H113" s="59">
        <v>0</v>
      </c>
    </row>
    <row r="114" spans="1:9" x14ac:dyDescent="0.35">
      <c r="A114" s="58" t="s">
        <v>272</v>
      </c>
      <c r="B114" s="58" t="s">
        <v>273</v>
      </c>
      <c r="C114" s="59">
        <v>471</v>
      </c>
      <c r="D114" s="59">
        <v>674</v>
      </c>
      <c r="E114" s="59">
        <v>1512</v>
      </c>
      <c r="F114" s="59">
        <v>0</v>
      </c>
      <c r="G114" s="59">
        <v>282</v>
      </c>
      <c r="H114" s="59">
        <v>1000</v>
      </c>
      <c r="I114" s="76">
        <v>0</v>
      </c>
    </row>
    <row r="115" spans="1:9" x14ac:dyDescent="0.35">
      <c r="A115" s="58" t="s">
        <v>274</v>
      </c>
      <c r="B115" s="58" t="s">
        <v>275</v>
      </c>
      <c r="C115" s="59">
        <v>98838</v>
      </c>
      <c r="D115" s="59">
        <v>140970</v>
      </c>
      <c r="E115" s="59">
        <v>122103</v>
      </c>
      <c r="F115" s="59">
        <v>0</v>
      </c>
      <c r="G115" s="59">
        <v>109008</v>
      </c>
      <c r="H115" s="59">
        <v>68000</v>
      </c>
      <c r="I115" s="76">
        <v>68000</v>
      </c>
    </row>
    <row r="116" spans="1:9" x14ac:dyDescent="0.35">
      <c r="A116" s="58" t="s">
        <v>276</v>
      </c>
      <c r="B116" s="58" t="s">
        <v>277</v>
      </c>
      <c r="C116" s="59">
        <v>0</v>
      </c>
      <c r="D116" s="59">
        <v>0</v>
      </c>
      <c r="F116" s="59">
        <v>0</v>
      </c>
      <c r="G116" s="59">
        <v>10860</v>
      </c>
      <c r="H116" s="59">
        <v>0</v>
      </c>
    </row>
    <row r="117" spans="1:9" x14ac:dyDescent="0.35">
      <c r="A117" s="58" t="s">
        <v>278</v>
      </c>
      <c r="B117" s="58" t="s">
        <v>279</v>
      </c>
      <c r="C117" s="59">
        <v>0</v>
      </c>
      <c r="D117" s="59">
        <v>0</v>
      </c>
      <c r="F117" s="59">
        <v>30000</v>
      </c>
      <c r="G117" s="59">
        <v>0</v>
      </c>
      <c r="H117" s="59">
        <v>0</v>
      </c>
    </row>
    <row r="118" spans="1:9" x14ac:dyDescent="0.35">
      <c r="A118" s="58" t="s">
        <v>278</v>
      </c>
      <c r="B118" s="58" t="s">
        <v>280</v>
      </c>
      <c r="C118" s="59">
        <v>0</v>
      </c>
      <c r="D118" s="59">
        <v>0</v>
      </c>
      <c r="F118" s="59">
        <v>0</v>
      </c>
      <c r="G118" s="59">
        <v>0</v>
      </c>
      <c r="H118" s="59">
        <v>0</v>
      </c>
    </row>
    <row r="119" spans="1:9" x14ac:dyDescent="0.35">
      <c r="A119" s="58" t="s">
        <v>281</v>
      </c>
      <c r="B119" s="58" t="s">
        <v>282</v>
      </c>
      <c r="C119" s="59">
        <v>831</v>
      </c>
      <c r="D119" s="59">
        <v>0</v>
      </c>
      <c r="F119" s="59">
        <v>0</v>
      </c>
      <c r="G119" s="59">
        <v>30000</v>
      </c>
      <c r="H119" s="59">
        <v>0</v>
      </c>
    </row>
    <row r="120" spans="1:9" x14ac:dyDescent="0.35">
      <c r="A120" s="58" t="s">
        <v>283</v>
      </c>
      <c r="B120" s="58" t="s">
        <v>284</v>
      </c>
      <c r="C120" s="59">
        <v>0</v>
      </c>
      <c r="D120" s="59">
        <v>0</v>
      </c>
      <c r="F120" s="59">
        <v>0</v>
      </c>
      <c r="G120" s="59">
        <v>0</v>
      </c>
      <c r="H120" s="59">
        <v>0</v>
      </c>
    </row>
    <row r="121" spans="1:9" x14ac:dyDescent="0.35">
      <c r="A121" s="58" t="s">
        <v>285</v>
      </c>
      <c r="B121" s="58" t="s">
        <v>286</v>
      </c>
      <c r="C121" s="59">
        <v>0</v>
      </c>
      <c r="D121" s="59">
        <v>0</v>
      </c>
      <c r="F121" s="59">
        <v>0</v>
      </c>
      <c r="G121" s="59">
        <v>0</v>
      </c>
      <c r="H121" s="59">
        <v>0</v>
      </c>
    </row>
    <row r="122" spans="1:9" x14ac:dyDescent="0.35">
      <c r="A122" s="58" t="s">
        <v>287</v>
      </c>
      <c r="B122" s="58" t="s">
        <v>288</v>
      </c>
      <c r="C122" s="59">
        <v>0</v>
      </c>
      <c r="D122" s="59">
        <v>0</v>
      </c>
      <c r="E122" s="59">
        <v>46365</v>
      </c>
      <c r="F122" s="59">
        <f>SUM(F93:F121)</f>
        <v>226654</v>
      </c>
      <c r="G122" s="59">
        <v>0</v>
      </c>
      <c r="H122" s="59">
        <v>0</v>
      </c>
    </row>
    <row r="123" spans="1:9" x14ac:dyDescent="0.35">
      <c r="A123" s="58" t="s">
        <v>289</v>
      </c>
      <c r="B123" s="58" t="s">
        <v>290</v>
      </c>
      <c r="C123" s="59">
        <v>117</v>
      </c>
      <c r="D123" s="59">
        <v>0</v>
      </c>
      <c r="E123" s="59">
        <v>0</v>
      </c>
      <c r="G123" s="59">
        <v>0</v>
      </c>
      <c r="H123" s="59">
        <v>0</v>
      </c>
    </row>
    <row r="124" spans="1:9" s="84" customFormat="1" ht="15" thickBot="1" x14ac:dyDescent="0.4">
      <c r="A124" s="84" t="s">
        <v>291</v>
      </c>
      <c r="C124" s="62">
        <f t="shared" ref="C124:I124" si="2">SUM(C94:C123)</f>
        <v>264412</v>
      </c>
      <c r="D124" s="62">
        <f t="shared" si="2"/>
        <v>308339</v>
      </c>
      <c r="E124" s="62">
        <f t="shared" si="2"/>
        <v>306314</v>
      </c>
      <c r="F124" s="62">
        <v>147000</v>
      </c>
      <c r="G124" s="62">
        <f>SUM(G94:G123)</f>
        <v>335880</v>
      </c>
      <c r="H124" s="62">
        <f t="shared" si="2"/>
        <v>195035</v>
      </c>
      <c r="I124" s="78">
        <f t="shared" si="2"/>
        <v>204290</v>
      </c>
    </row>
    <row r="125" spans="1:9" x14ac:dyDescent="0.35">
      <c r="H125" s="59"/>
    </row>
    <row r="126" spans="1:9" s="84" customFormat="1" ht="15" thickBot="1" x14ac:dyDescent="0.4">
      <c r="B126" s="84" t="s">
        <v>292</v>
      </c>
      <c r="C126" s="62"/>
      <c r="D126" s="62"/>
      <c r="E126" s="62"/>
      <c r="F126" s="62">
        <f>SUM(F84+F90-F122-F124)</f>
        <v>835523</v>
      </c>
      <c r="G126" s="62">
        <v>147000</v>
      </c>
      <c r="H126" s="62">
        <v>147000</v>
      </c>
      <c r="I126" s="78">
        <v>85000</v>
      </c>
    </row>
    <row r="127" spans="1:9" x14ac:dyDescent="0.35">
      <c r="F127" s="59" t="s">
        <v>5</v>
      </c>
      <c r="H127" s="59"/>
    </row>
    <row r="128" spans="1:9" s="84" customFormat="1" ht="15" thickBot="1" x14ac:dyDescent="0.4">
      <c r="A128" s="84" t="s">
        <v>293</v>
      </c>
      <c r="B128" s="84" t="s">
        <v>294</v>
      </c>
      <c r="C128" s="62">
        <v>728169</v>
      </c>
      <c r="D128" s="62">
        <v>774141</v>
      </c>
      <c r="E128" s="62">
        <v>797254</v>
      </c>
      <c r="F128" s="59"/>
      <c r="G128" s="62">
        <v>832650</v>
      </c>
      <c r="H128" s="62">
        <f>SUM(H84+H90-H124-H126)</f>
        <v>825801</v>
      </c>
      <c r="I128" s="78">
        <f>SUM(I84+I90-I124-I126)</f>
        <v>966353.27</v>
      </c>
    </row>
    <row r="129" spans="1:9" x14ac:dyDescent="0.35">
      <c r="F129" s="59">
        <f t="shared" ref="F129" si="3">SUM(F122+F124+F126)</f>
        <v>1209177</v>
      </c>
      <c r="G129" s="59" t="s">
        <v>5</v>
      </c>
      <c r="H129" s="59" t="s">
        <v>5</v>
      </c>
    </row>
    <row r="130" spans="1:9" x14ac:dyDescent="0.35">
      <c r="H130" s="59"/>
    </row>
    <row r="131" spans="1:9" x14ac:dyDescent="0.35">
      <c r="B131" s="58" t="s">
        <v>295</v>
      </c>
      <c r="C131" s="59">
        <f t="shared" ref="C131:E131" si="4">SUM(C124+C126+C128)</f>
        <v>992581</v>
      </c>
      <c r="D131" s="59">
        <f t="shared" si="4"/>
        <v>1082480</v>
      </c>
      <c r="E131" s="59">
        <f t="shared" si="4"/>
        <v>1103568</v>
      </c>
      <c r="F131" s="59">
        <f>SUM(F129-F84-F90)</f>
        <v>0</v>
      </c>
      <c r="G131" s="59">
        <f t="shared" ref="G131" si="5">SUM(G124+G126+G128)</f>
        <v>1315530</v>
      </c>
      <c r="H131" s="59">
        <f t="shared" ref="H131:I131" si="6">SUM(H124+H126+H128)</f>
        <v>1167836</v>
      </c>
      <c r="I131" s="76">
        <f t="shared" si="6"/>
        <v>1255643.27</v>
      </c>
    </row>
    <row r="132" spans="1:9" x14ac:dyDescent="0.35">
      <c r="H132" s="59"/>
    </row>
    <row r="133" spans="1:9" x14ac:dyDescent="0.35">
      <c r="B133" s="58" t="s">
        <v>296</v>
      </c>
      <c r="C133" s="59">
        <f>SUM(C131-C84-C90)</f>
        <v>19784</v>
      </c>
      <c r="D133" s="59">
        <f>SUM(D131-D84-D90)</f>
        <v>111487</v>
      </c>
      <c r="E133" s="59">
        <f>SUM(E131-E84-E90)</f>
        <v>107974</v>
      </c>
      <c r="G133" s="59">
        <v>1170142</v>
      </c>
      <c r="H133" s="59">
        <f>SUM(H131-H84-H90)</f>
        <v>0</v>
      </c>
    </row>
    <row r="135" spans="1:9" x14ac:dyDescent="0.35">
      <c r="A135" s="58">
        <v>2024</v>
      </c>
      <c r="B135" s="58" t="s">
        <v>297</v>
      </c>
      <c r="C135" s="163">
        <v>1045913</v>
      </c>
    </row>
    <row r="137" spans="1:9" x14ac:dyDescent="0.35">
      <c r="B137" s="58" t="s">
        <v>5</v>
      </c>
    </row>
    <row r="139" spans="1:9" x14ac:dyDescent="0.35">
      <c r="B139" s="58" t="s">
        <v>5</v>
      </c>
    </row>
  </sheetData>
  <phoneticPr fontId="14" type="noConversion"/>
  <pageMargins left="0.7" right="0.7" top="0.75" bottom="0.75" header="0.3" footer="0.3"/>
  <pageSetup scale="88" fitToHeight="0" orientation="landscape" r:id="rId1"/>
  <headerFoot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5"/>
  <sheetViews>
    <sheetView topLeftCell="E1" zoomScale="130" zoomScaleNormal="130" workbookViewId="0">
      <selection activeCell="N1" sqref="N1"/>
    </sheetView>
  </sheetViews>
  <sheetFormatPr defaultColWidth="9.1796875" defaultRowHeight="14.5" x14ac:dyDescent="0.35"/>
  <cols>
    <col min="1" max="1" width="15.7265625" style="58" customWidth="1"/>
    <col min="2" max="2" width="62.453125" style="58" customWidth="1"/>
    <col min="3" max="4" width="17.7265625" style="124" hidden="1" customWidth="1"/>
    <col min="5" max="5" width="17.7265625" style="124" customWidth="1"/>
    <col min="6" max="7" width="20.7265625" style="124" customWidth="1"/>
    <col min="8" max="8" width="20.7265625" style="58" customWidth="1"/>
    <col min="9" max="9" width="0" style="58" hidden="1" customWidth="1"/>
    <col min="10" max="10" width="11.54296875" style="58" hidden="1" customWidth="1"/>
    <col min="11" max="13" width="0" style="58" hidden="1" customWidth="1"/>
    <col min="14" max="14" width="23.453125" style="76" customWidth="1"/>
    <col min="15" max="15" width="14.26953125" style="58" customWidth="1"/>
    <col min="16" max="16" width="12.7265625" style="58" customWidth="1"/>
    <col min="17" max="16384" width="9.1796875" style="58"/>
  </cols>
  <sheetData>
    <row r="1" spans="1:16" s="122" customFormat="1" ht="15" thickBot="1" x14ac:dyDescent="0.4">
      <c r="A1" s="122" t="s">
        <v>56</v>
      </c>
      <c r="B1" s="122" t="s">
        <v>57</v>
      </c>
      <c r="C1" s="123" t="s">
        <v>58</v>
      </c>
      <c r="D1" s="123" t="s">
        <v>59</v>
      </c>
      <c r="E1" s="123" t="s">
        <v>60</v>
      </c>
      <c r="F1" s="123" t="s">
        <v>61</v>
      </c>
      <c r="G1" s="123" t="s">
        <v>62</v>
      </c>
      <c r="H1" s="123" t="s">
        <v>63</v>
      </c>
      <c r="N1" s="195" t="s">
        <v>750</v>
      </c>
    </row>
    <row r="2" spans="1:16" x14ac:dyDescent="0.35">
      <c r="A2" s="58" t="s">
        <v>8</v>
      </c>
      <c r="B2" s="161"/>
      <c r="C2" s="172"/>
      <c r="D2" s="172"/>
      <c r="E2" s="172"/>
      <c r="F2" s="161"/>
      <c r="G2" s="161"/>
      <c r="H2" s="161"/>
      <c r="I2" s="161"/>
      <c r="J2" s="161"/>
      <c r="K2" s="161"/>
      <c r="L2" s="161"/>
      <c r="M2" s="161"/>
      <c r="N2" s="173"/>
    </row>
    <row r="3" spans="1:16" x14ac:dyDescent="0.35">
      <c r="A3" s="174" t="s">
        <v>298</v>
      </c>
      <c r="B3" s="122" t="s">
        <v>299</v>
      </c>
      <c r="C3" s="175">
        <v>3565</v>
      </c>
      <c r="D3" s="175">
        <v>0</v>
      </c>
      <c r="E3" s="208">
        <v>0</v>
      </c>
      <c r="F3" s="208">
        <v>0</v>
      </c>
      <c r="G3" s="208">
        <v>0</v>
      </c>
      <c r="H3" s="208">
        <v>0</v>
      </c>
      <c r="I3" s="209"/>
      <c r="J3" s="209"/>
      <c r="K3" s="209"/>
      <c r="L3" s="209"/>
      <c r="M3" s="209"/>
      <c r="N3" s="210"/>
    </row>
    <row r="4" spans="1:16" x14ac:dyDescent="0.35">
      <c r="A4" s="176" t="s">
        <v>300</v>
      </c>
      <c r="B4" s="122" t="s">
        <v>161</v>
      </c>
      <c r="C4" s="65">
        <v>0</v>
      </c>
      <c r="D4" s="65">
        <v>0</v>
      </c>
      <c r="E4" s="208">
        <v>0</v>
      </c>
      <c r="F4" s="208">
        <v>0</v>
      </c>
      <c r="G4" s="208">
        <v>0</v>
      </c>
      <c r="H4" s="208">
        <v>0</v>
      </c>
      <c r="I4" s="209"/>
      <c r="J4" s="209"/>
      <c r="K4" s="209"/>
      <c r="L4" s="209"/>
      <c r="M4" s="209"/>
      <c r="N4" s="210"/>
    </row>
    <row r="5" spans="1:16" x14ac:dyDescent="0.35">
      <c r="A5" s="176" t="s">
        <v>301</v>
      </c>
      <c r="B5" s="122" t="s">
        <v>302</v>
      </c>
      <c r="C5" s="65">
        <v>0</v>
      </c>
      <c r="D5" s="65">
        <v>0</v>
      </c>
      <c r="E5" s="208">
        <v>0</v>
      </c>
      <c r="F5" s="208">
        <v>0</v>
      </c>
      <c r="G5" s="208">
        <v>0</v>
      </c>
      <c r="H5" s="208">
        <v>0</v>
      </c>
      <c r="I5" s="209"/>
      <c r="J5" s="209"/>
      <c r="K5" s="209"/>
      <c r="L5" s="209"/>
      <c r="M5" s="209"/>
      <c r="N5" s="210"/>
    </row>
    <row r="6" spans="1:16" x14ac:dyDescent="0.35">
      <c r="A6" s="176" t="s">
        <v>303</v>
      </c>
      <c r="B6" s="122" t="s">
        <v>304</v>
      </c>
      <c r="C6" s="65">
        <v>58598</v>
      </c>
      <c r="D6" s="65">
        <v>50000</v>
      </c>
      <c r="E6" s="208">
        <v>51750</v>
      </c>
      <c r="F6" s="211">
        <f>'[1]personal services'!C27</f>
        <v>53303</v>
      </c>
      <c r="G6" s="211">
        <f>'personal services'!C25</f>
        <v>53303</v>
      </c>
      <c r="H6" s="211">
        <f>'personal services'!D25</f>
        <v>54902</v>
      </c>
      <c r="I6" s="209" t="s">
        <v>303</v>
      </c>
      <c r="J6" s="208">
        <v>45000</v>
      </c>
      <c r="K6" s="209"/>
      <c r="L6" s="209"/>
      <c r="M6" s="209"/>
      <c r="N6" s="210">
        <f>54902*1.03</f>
        <v>56549.060000000005</v>
      </c>
      <c r="O6" s="80"/>
      <c r="P6" s="80"/>
    </row>
    <row r="7" spans="1:16" x14ac:dyDescent="0.35">
      <c r="A7" s="176" t="s">
        <v>305</v>
      </c>
      <c r="B7" s="122" t="s">
        <v>306</v>
      </c>
      <c r="C7" s="65">
        <v>0</v>
      </c>
      <c r="D7" s="65">
        <v>5899</v>
      </c>
      <c r="E7" s="208">
        <v>4899</v>
      </c>
      <c r="F7" s="211">
        <f>'[1]personal services'!C28</f>
        <v>0</v>
      </c>
      <c r="G7" s="211" t="s">
        <v>5</v>
      </c>
      <c r="H7" s="211" t="s">
        <v>5</v>
      </c>
      <c r="I7" s="209"/>
      <c r="J7" s="208"/>
      <c r="K7" s="209"/>
      <c r="L7" s="209"/>
      <c r="M7" s="209"/>
      <c r="N7" s="210"/>
      <c r="P7" s="80"/>
    </row>
    <row r="8" spans="1:16" x14ac:dyDescent="0.35">
      <c r="A8" s="176" t="s">
        <v>307</v>
      </c>
      <c r="B8" s="122" t="s">
        <v>308</v>
      </c>
      <c r="C8" s="65">
        <v>92</v>
      </c>
      <c r="D8" s="65">
        <v>974</v>
      </c>
      <c r="E8" s="208">
        <v>1500</v>
      </c>
      <c r="F8" s="208">
        <v>3500</v>
      </c>
      <c r="G8" s="208">
        <v>60</v>
      </c>
      <c r="H8" s="208">
        <v>3500</v>
      </c>
      <c r="I8" s="209"/>
      <c r="J8" s="208"/>
      <c r="K8" s="209"/>
      <c r="L8" s="209"/>
      <c r="M8" s="209"/>
      <c r="N8" s="210">
        <v>3500</v>
      </c>
      <c r="P8" s="80"/>
    </row>
    <row r="9" spans="1:16" x14ac:dyDescent="0.35">
      <c r="A9" s="176" t="s">
        <v>309</v>
      </c>
      <c r="B9" s="122" t="s">
        <v>310</v>
      </c>
      <c r="C9" s="65">
        <v>1648</v>
      </c>
      <c r="D9" s="65">
        <v>2720</v>
      </c>
      <c r="E9" s="208">
        <v>1538</v>
      </c>
      <c r="F9" s="208">
        <v>4500</v>
      </c>
      <c r="G9" s="208">
        <v>4811</v>
      </c>
      <c r="H9" s="208">
        <v>4500</v>
      </c>
      <c r="I9" s="209"/>
      <c r="J9" s="209"/>
      <c r="K9" s="209"/>
      <c r="L9" s="209"/>
      <c r="M9" s="209"/>
      <c r="N9" s="210">
        <v>4500</v>
      </c>
      <c r="P9" s="80"/>
    </row>
    <row r="10" spans="1:16" x14ac:dyDescent="0.35">
      <c r="A10" s="176" t="s">
        <v>311</v>
      </c>
      <c r="B10" s="122" t="s">
        <v>312</v>
      </c>
      <c r="C10" s="65">
        <v>110</v>
      </c>
      <c r="D10" s="65">
        <v>291</v>
      </c>
      <c r="E10" s="208">
        <v>0</v>
      </c>
      <c r="F10" s="208">
        <v>500</v>
      </c>
      <c r="G10" s="208">
        <v>0</v>
      </c>
      <c r="H10" s="208">
        <v>500</v>
      </c>
      <c r="I10" s="209"/>
      <c r="J10" s="209"/>
      <c r="K10" s="209"/>
      <c r="L10" s="209"/>
      <c r="M10" s="209"/>
      <c r="N10" s="210">
        <v>500</v>
      </c>
      <c r="P10" s="80"/>
    </row>
    <row r="11" spans="1:16" x14ac:dyDescent="0.35">
      <c r="A11" s="176" t="s">
        <v>313</v>
      </c>
      <c r="B11" s="122" t="s">
        <v>314</v>
      </c>
      <c r="C11" s="65">
        <v>2000</v>
      </c>
      <c r="D11" s="65">
        <v>2000</v>
      </c>
      <c r="E11" s="208">
        <v>2000</v>
      </c>
      <c r="F11" s="208">
        <v>2000</v>
      </c>
      <c r="G11" s="208">
        <v>2000</v>
      </c>
      <c r="H11" s="208">
        <v>2000</v>
      </c>
      <c r="I11" s="209"/>
      <c r="J11" s="209"/>
      <c r="K11" s="209"/>
      <c r="L11" s="209"/>
      <c r="M11" s="209"/>
      <c r="N11" s="210">
        <v>2000</v>
      </c>
      <c r="P11" s="80"/>
    </row>
    <row r="12" spans="1:16" x14ac:dyDescent="0.35">
      <c r="A12" s="176" t="s">
        <v>315</v>
      </c>
      <c r="B12" s="180" t="s">
        <v>316</v>
      </c>
      <c r="C12" s="65">
        <v>4500</v>
      </c>
      <c r="D12" s="65">
        <v>4545</v>
      </c>
      <c r="E12" s="208">
        <v>5719</v>
      </c>
      <c r="F12" s="211">
        <f>'[1]personal services'!C29</f>
        <v>5900</v>
      </c>
      <c r="G12" s="211">
        <f>'personal services'!C26</f>
        <v>5900</v>
      </c>
      <c r="H12" s="211">
        <f>'personal services'!D26</f>
        <v>5000</v>
      </c>
      <c r="I12" s="209" t="s">
        <v>315</v>
      </c>
      <c r="J12" s="208">
        <v>2000</v>
      </c>
      <c r="K12" s="209"/>
      <c r="L12" s="209" t="s">
        <v>317</v>
      </c>
      <c r="M12" s="209"/>
      <c r="N12" s="210">
        <v>3000</v>
      </c>
      <c r="P12" s="80"/>
    </row>
    <row r="13" spans="1:16" x14ac:dyDescent="0.35">
      <c r="A13" s="176" t="s">
        <v>318</v>
      </c>
      <c r="B13" s="122" t="s">
        <v>319</v>
      </c>
      <c r="C13" s="65">
        <v>1500</v>
      </c>
      <c r="D13" s="65">
        <v>1165</v>
      </c>
      <c r="E13" s="208">
        <v>1605</v>
      </c>
      <c r="F13" s="211">
        <f>'[1]personal services'!C30</f>
        <v>1040</v>
      </c>
      <c r="G13" s="211">
        <v>280</v>
      </c>
      <c r="H13" s="211">
        <f>'personal services'!D27</f>
        <v>0</v>
      </c>
      <c r="I13" s="209" t="s">
        <v>318</v>
      </c>
      <c r="J13" s="208">
        <v>1000</v>
      </c>
      <c r="K13" s="209"/>
      <c r="L13" s="209" t="s">
        <v>320</v>
      </c>
      <c r="M13" s="209"/>
      <c r="N13" s="210">
        <v>0</v>
      </c>
      <c r="P13" s="80"/>
    </row>
    <row r="14" spans="1:16" x14ac:dyDescent="0.35">
      <c r="A14" s="176" t="s">
        <v>321</v>
      </c>
      <c r="B14" s="122" t="s">
        <v>322</v>
      </c>
      <c r="C14" s="65">
        <v>0</v>
      </c>
      <c r="D14" s="65">
        <v>0</v>
      </c>
      <c r="E14" s="208">
        <v>0</v>
      </c>
      <c r="F14" s="208">
        <v>1000</v>
      </c>
      <c r="G14" s="208">
        <v>0</v>
      </c>
      <c r="H14" s="208">
        <v>1000</v>
      </c>
      <c r="I14" s="209"/>
      <c r="J14" s="209"/>
      <c r="K14" s="209"/>
      <c r="L14" s="209"/>
      <c r="M14" s="209"/>
      <c r="N14" s="210">
        <v>0</v>
      </c>
      <c r="P14" s="80"/>
    </row>
    <row r="15" spans="1:16" x14ac:dyDescent="0.35">
      <c r="A15" s="176" t="s">
        <v>323</v>
      </c>
      <c r="B15" s="122" t="s">
        <v>324</v>
      </c>
      <c r="C15" s="65">
        <v>1308</v>
      </c>
      <c r="D15" s="65">
        <v>535</v>
      </c>
      <c r="E15" s="208">
        <v>0</v>
      </c>
      <c r="F15" s="208">
        <v>2000</v>
      </c>
      <c r="G15" s="208">
        <v>633</v>
      </c>
      <c r="H15" s="208">
        <v>2000</v>
      </c>
      <c r="I15" s="209"/>
      <c r="J15" s="209"/>
      <c r="K15" s="209"/>
      <c r="L15" s="209" t="s">
        <v>325</v>
      </c>
      <c r="M15" s="208">
        <v>9065</v>
      </c>
      <c r="N15" s="210">
        <v>2000</v>
      </c>
      <c r="P15" s="80"/>
    </row>
    <row r="16" spans="1:16" x14ac:dyDescent="0.35">
      <c r="A16" s="176" t="s">
        <v>326</v>
      </c>
      <c r="B16" s="122" t="s">
        <v>327</v>
      </c>
      <c r="C16" s="64">
        <v>3280</v>
      </c>
      <c r="D16" s="64">
        <v>3313</v>
      </c>
      <c r="E16" s="208">
        <v>0</v>
      </c>
      <c r="F16" s="211">
        <f>'[1]personal services'!C31</f>
        <v>0</v>
      </c>
      <c r="G16" s="211">
        <f>'personal services'!C28</f>
        <v>0</v>
      </c>
      <c r="H16" s="211">
        <f>'personal services'!D28</f>
        <v>4120</v>
      </c>
      <c r="I16" s="209" t="s">
        <v>326</v>
      </c>
      <c r="J16" s="208">
        <v>3000</v>
      </c>
      <c r="K16" s="209"/>
      <c r="L16" s="209"/>
      <c r="M16" s="209"/>
      <c r="N16" s="210">
        <f>4120*1.03</f>
        <v>4243.6000000000004</v>
      </c>
      <c r="O16" s="80"/>
      <c r="P16" s="80"/>
    </row>
    <row r="17" spans="1:16" x14ac:dyDescent="0.35">
      <c r="A17" s="176" t="s">
        <v>328</v>
      </c>
      <c r="B17" s="122" t="s">
        <v>329</v>
      </c>
      <c r="C17" s="165"/>
      <c r="D17" s="217"/>
      <c r="E17" s="208"/>
      <c r="F17" s="208">
        <v>4000</v>
      </c>
      <c r="G17" s="211">
        <v>669</v>
      </c>
      <c r="H17" s="211"/>
      <c r="I17" s="209"/>
      <c r="J17" s="208"/>
      <c r="K17" s="209"/>
      <c r="L17" s="209"/>
      <c r="M17" s="209"/>
      <c r="N17" s="210"/>
    </row>
    <row r="18" spans="1:16" x14ac:dyDescent="0.35">
      <c r="A18" s="176" t="s">
        <v>330</v>
      </c>
      <c r="B18" s="122" t="s">
        <v>331</v>
      </c>
      <c r="C18" s="165">
        <v>2431</v>
      </c>
      <c r="D18" s="217">
        <v>3153</v>
      </c>
      <c r="E18" s="208">
        <v>4723</v>
      </c>
      <c r="F18" s="208">
        <v>16500</v>
      </c>
      <c r="G18" s="208">
        <v>7075</v>
      </c>
      <c r="H18" s="208">
        <v>3000</v>
      </c>
      <c r="I18" s="209"/>
      <c r="J18" s="209"/>
      <c r="K18" s="209"/>
      <c r="L18" s="209"/>
      <c r="M18" s="209"/>
      <c r="N18" s="210">
        <v>3000</v>
      </c>
    </row>
    <row r="19" spans="1:16" x14ac:dyDescent="0.35">
      <c r="A19" s="176" t="s">
        <v>332</v>
      </c>
      <c r="B19" s="122" t="s">
        <v>333</v>
      </c>
      <c r="C19" s="165">
        <v>15500</v>
      </c>
      <c r="D19" s="217">
        <v>15965</v>
      </c>
      <c r="E19" s="208">
        <v>16500</v>
      </c>
      <c r="F19" s="208">
        <v>0</v>
      </c>
      <c r="G19" s="208">
        <v>16500</v>
      </c>
      <c r="H19" s="208">
        <v>17000</v>
      </c>
      <c r="I19" s="209"/>
      <c r="J19" s="209"/>
      <c r="K19" s="209"/>
      <c r="L19" s="209"/>
      <c r="M19" s="209"/>
      <c r="N19" s="210">
        <v>17000</v>
      </c>
      <c r="O19" s="58" t="s">
        <v>5</v>
      </c>
    </row>
    <row r="20" spans="1:16" x14ac:dyDescent="0.35">
      <c r="A20" s="176" t="s">
        <v>334</v>
      </c>
      <c r="B20" s="122" t="s">
        <v>335</v>
      </c>
      <c r="C20" s="165">
        <v>0</v>
      </c>
      <c r="D20" s="217">
        <v>24181</v>
      </c>
      <c r="E20" s="208">
        <v>0</v>
      </c>
      <c r="F20" s="212"/>
      <c r="G20" s="208">
        <v>0</v>
      </c>
      <c r="H20" s="208">
        <v>0</v>
      </c>
      <c r="I20" s="209"/>
      <c r="J20" s="209"/>
      <c r="K20" s="209"/>
      <c r="L20" s="209"/>
      <c r="M20" s="209"/>
      <c r="N20" s="210" t="s">
        <v>5</v>
      </c>
      <c r="O20" s="58" t="s">
        <v>5</v>
      </c>
    </row>
    <row r="21" spans="1:16" x14ac:dyDescent="0.35">
      <c r="A21" s="176" t="s">
        <v>336</v>
      </c>
      <c r="B21" s="122" t="s">
        <v>337</v>
      </c>
      <c r="C21" s="165">
        <v>7882</v>
      </c>
      <c r="D21" s="217">
        <v>6913</v>
      </c>
      <c r="E21" s="208">
        <v>4147</v>
      </c>
      <c r="F21" s="208">
        <v>7000</v>
      </c>
      <c r="G21" s="208">
        <v>4961</v>
      </c>
      <c r="H21" s="208">
        <v>7000</v>
      </c>
      <c r="I21" s="209"/>
      <c r="J21" s="209"/>
      <c r="K21" s="209"/>
      <c r="L21" s="209"/>
      <c r="M21" s="209"/>
      <c r="N21" s="210">
        <v>7000</v>
      </c>
    </row>
    <row r="22" spans="1:16" x14ac:dyDescent="0.35">
      <c r="A22" s="176" t="s">
        <v>338</v>
      </c>
      <c r="B22" s="122" t="s">
        <v>339</v>
      </c>
      <c r="C22" s="165">
        <v>5061</v>
      </c>
      <c r="D22" s="217">
        <v>4822</v>
      </c>
      <c r="E22" s="208">
        <v>4599</v>
      </c>
      <c r="F22" s="208">
        <v>5000</v>
      </c>
      <c r="G22" s="208">
        <v>4248</v>
      </c>
      <c r="H22" s="208">
        <v>5000</v>
      </c>
      <c r="I22" s="209"/>
      <c r="J22" s="209"/>
      <c r="K22" s="209"/>
      <c r="L22" s="209"/>
      <c r="M22" s="209"/>
      <c r="N22" s="210">
        <v>5000</v>
      </c>
    </row>
    <row r="23" spans="1:16" x14ac:dyDescent="0.35">
      <c r="A23" s="176" t="s">
        <v>340</v>
      </c>
      <c r="B23" s="122" t="s">
        <v>341</v>
      </c>
      <c r="C23" s="165">
        <v>0</v>
      </c>
      <c r="D23" s="217">
        <v>3893</v>
      </c>
      <c r="E23" s="208">
        <v>3616</v>
      </c>
      <c r="F23" s="208">
        <v>4000</v>
      </c>
      <c r="G23" s="208">
        <v>2787</v>
      </c>
      <c r="H23" s="208">
        <v>4000</v>
      </c>
      <c r="I23" s="209"/>
      <c r="J23" s="209"/>
      <c r="K23" s="209"/>
      <c r="L23" s="209"/>
      <c r="M23" s="209"/>
      <c r="N23" s="210">
        <v>4000</v>
      </c>
    </row>
    <row r="24" spans="1:16" x14ac:dyDescent="0.35">
      <c r="A24" s="176" t="s">
        <v>342</v>
      </c>
      <c r="B24" s="122" t="s">
        <v>343</v>
      </c>
      <c r="C24" s="165">
        <v>2574</v>
      </c>
      <c r="D24" s="217">
        <v>15973</v>
      </c>
      <c r="E24" s="208">
        <v>19883</v>
      </c>
      <c r="F24" s="208">
        <v>16000</v>
      </c>
      <c r="G24" s="208">
        <v>17091</v>
      </c>
      <c r="H24" s="208">
        <v>20000</v>
      </c>
      <c r="I24" s="209"/>
      <c r="J24" s="209"/>
      <c r="K24" s="209"/>
      <c r="L24" s="209"/>
      <c r="M24" s="209"/>
      <c r="N24" s="210">
        <v>20000</v>
      </c>
    </row>
    <row r="25" spans="1:16" x14ac:dyDescent="0.35">
      <c r="A25" s="176" t="s">
        <v>344</v>
      </c>
      <c r="B25" s="122" t="s">
        <v>224</v>
      </c>
      <c r="C25" s="165">
        <v>25474</v>
      </c>
      <c r="D25" s="217">
        <v>25474</v>
      </c>
      <c r="E25" s="208">
        <v>25473</v>
      </c>
      <c r="F25" s="208">
        <v>25474</v>
      </c>
      <c r="G25" s="208">
        <v>25474</v>
      </c>
      <c r="H25" s="208">
        <v>25474</v>
      </c>
      <c r="I25" s="209"/>
      <c r="J25" s="209"/>
      <c r="K25" s="209"/>
      <c r="L25" s="209"/>
      <c r="M25" s="209"/>
      <c r="N25" s="210">
        <v>25475</v>
      </c>
    </row>
    <row r="26" spans="1:16" x14ac:dyDescent="0.35">
      <c r="A26" s="176" t="s">
        <v>227</v>
      </c>
      <c r="B26" s="122"/>
      <c r="C26" s="165">
        <f t="shared" ref="C26:H26" si="0">SUM(C3:C25)</f>
        <v>135523</v>
      </c>
      <c r="D26" s="217">
        <f t="shared" si="0"/>
        <v>171816</v>
      </c>
      <c r="E26" s="208">
        <f t="shared" si="0"/>
        <v>147952</v>
      </c>
      <c r="F26" s="208">
        <f t="shared" si="0"/>
        <v>151717</v>
      </c>
      <c r="G26" s="208">
        <f t="shared" si="0"/>
        <v>145792</v>
      </c>
      <c r="H26" s="208">
        <f t="shared" si="0"/>
        <v>158996</v>
      </c>
      <c r="I26" s="209"/>
      <c r="J26" s="209"/>
      <c r="K26" s="209"/>
      <c r="L26" s="209"/>
      <c r="M26" s="209"/>
      <c r="N26" s="210">
        <f>SUM(N6:N25)</f>
        <v>157767.66</v>
      </c>
      <c r="P26" s="80"/>
    </row>
    <row r="27" spans="1:16" x14ac:dyDescent="0.35">
      <c r="A27" s="176" t="s">
        <v>18</v>
      </c>
      <c r="B27" s="122"/>
      <c r="C27" s="167"/>
      <c r="D27" s="218"/>
      <c r="E27" s="212"/>
      <c r="F27" s="212"/>
      <c r="G27" s="209"/>
      <c r="H27" s="209"/>
      <c r="I27" s="209"/>
      <c r="J27" s="209"/>
      <c r="K27" s="209"/>
      <c r="L27" s="209"/>
      <c r="M27" s="209"/>
      <c r="N27" s="210"/>
    </row>
    <row r="28" spans="1:16" s="81" customFormat="1" x14ac:dyDescent="0.35">
      <c r="A28" s="178" t="s">
        <v>345</v>
      </c>
      <c r="B28" s="168" t="s">
        <v>346</v>
      </c>
      <c r="C28" s="169">
        <v>10050</v>
      </c>
      <c r="D28" s="219">
        <v>12462</v>
      </c>
      <c r="E28" s="213">
        <v>15295</v>
      </c>
      <c r="F28" s="213">
        <v>12650</v>
      </c>
      <c r="G28" s="213">
        <v>10810</v>
      </c>
      <c r="H28" s="213">
        <v>12650</v>
      </c>
      <c r="I28" s="214"/>
      <c r="J28" s="214"/>
      <c r="K28" s="214"/>
      <c r="L28" s="214"/>
      <c r="M28" s="214"/>
      <c r="N28" s="215">
        <v>12650</v>
      </c>
    </row>
    <row r="29" spans="1:16" s="81" customFormat="1" x14ac:dyDescent="0.35">
      <c r="A29" s="178" t="s">
        <v>347</v>
      </c>
      <c r="B29" s="168" t="s">
        <v>348</v>
      </c>
      <c r="C29" s="169">
        <v>950</v>
      </c>
      <c r="D29" s="219">
        <v>100</v>
      </c>
      <c r="E29" s="213">
        <v>100</v>
      </c>
      <c r="F29" s="213">
        <v>150</v>
      </c>
      <c r="G29" s="213">
        <v>0</v>
      </c>
      <c r="H29" s="213">
        <v>150</v>
      </c>
      <c r="I29" s="214"/>
      <c r="J29" s="214"/>
      <c r="K29" s="214"/>
      <c r="L29" s="214"/>
      <c r="M29" s="214"/>
      <c r="N29" s="215">
        <v>150</v>
      </c>
    </row>
    <row r="30" spans="1:16" s="81" customFormat="1" x14ac:dyDescent="0.35">
      <c r="A30" s="178" t="s">
        <v>349</v>
      </c>
      <c r="B30" s="168" t="s">
        <v>350</v>
      </c>
      <c r="C30" s="169">
        <v>0</v>
      </c>
      <c r="D30" s="219">
        <v>0</v>
      </c>
      <c r="E30" s="213">
        <v>0</v>
      </c>
      <c r="F30" s="213">
        <v>0</v>
      </c>
      <c r="G30" s="213">
        <v>0</v>
      </c>
      <c r="H30" s="213">
        <v>0</v>
      </c>
      <c r="I30" s="214"/>
      <c r="J30" s="214"/>
      <c r="K30" s="214"/>
      <c r="L30" s="214"/>
      <c r="M30" s="214"/>
      <c r="N30" s="215"/>
    </row>
    <row r="31" spans="1:16" s="81" customFormat="1" x14ac:dyDescent="0.35">
      <c r="A31" s="178" t="s">
        <v>351</v>
      </c>
      <c r="B31" s="168" t="s">
        <v>352</v>
      </c>
      <c r="C31" s="169">
        <v>675</v>
      </c>
      <c r="D31" s="219">
        <v>250</v>
      </c>
      <c r="E31" s="213">
        <v>0</v>
      </c>
      <c r="F31" s="213">
        <v>500</v>
      </c>
      <c r="G31" s="213">
        <v>100</v>
      </c>
      <c r="H31" s="213">
        <v>0</v>
      </c>
      <c r="I31" s="214"/>
      <c r="J31" s="214"/>
      <c r="K31" s="214"/>
      <c r="L31" s="214"/>
      <c r="M31" s="214"/>
      <c r="N31" s="215"/>
    </row>
    <row r="32" spans="1:16" s="81" customFormat="1" x14ac:dyDescent="0.35">
      <c r="A32" s="178" t="s">
        <v>353</v>
      </c>
      <c r="B32" s="168" t="s">
        <v>354</v>
      </c>
      <c r="C32" s="169">
        <v>45</v>
      </c>
      <c r="D32" s="219">
        <v>0</v>
      </c>
      <c r="E32" s="213">
        <v>0</v>
      </c>
      <c r="F32" s="213">
        <v>30</v>
      </c>
      <c r="G32" s="213">
        <v>15</v>
      </c>
      <c r="H32" s="213">
        <v>0</v>
      </c>
      <c r="I32" s="214"/>
      <c r="J32" s="214"/>
      <c r="K32" s="214"/>
      <c r="L32" s="214"/>
      <c r="M32" s="214"/>
      <c r="N32" s="215"/>
    </row>
    <row r="33" spans="1:14" s="81" customFormat="1" x14ac:dyDescent="0.35">
      <c r="A33" s="178" t="s">
        <v>355</v>
      </c>
      <c r="B33" s="168" t="s">
        <v>356</v>
      </c>
      <c r="C33" s="169">
        <v>475</v>
      </c>
      <c r="D33" s="219">
        <v>700</v>
      </c>
      <c r="E33" s="213">
        <v>350</v>
      </c>
      <c r="F33" s="213">
        <v>300</v>
      </c>
      <c r="G33" s="213">
        <v>600</v>
      </c>
      <c r="H33" s="213">
        <v>300</v>
      </c>
      <c r="I33" s="214"/>
      <c r="J33" s="214"/>
      <c r="K33" s="214"/>
      <c r="L33" s="214"/>
      <c r="M33" s="214"/>
      <c r="N33" s="215">
        <v>300</v>
      </c>
    </row>
    <row r="34" spans="1:14" s="81" customFormat="1" x14ac:dyDescent="0.35">
      <c r="A34" s="178" t="s">
        <v>357</v>
      </c>
      <c r="B34" s="168" t="s">
        <v>358</v>
      </c>
      <c r="C34" s="169">
        <v>250</v>
      </c>
      <c r="D34" s="219">
        <v>0</v>
      </c>
      <c r="E34" s="213">
        <v>0</v>
      </c>
      <c r="F34" s="213">
        <v>0</v>
      </c>
      <c r="G34" s="213">
        <v>0</v>
      </c>
      <c r="H34" s="213">
        <v>0</v>
      </c>
      <c r="I34" s="214"/>
      <c r="J34" s="214"/>
      <c r="K34" s="214"/>
      <c r="L34" s="214"/>
      <c r="M34" s="214"/>
      <c r="N34" s="215"/>
    </row>
    <row r="35" spans="1:14" s="81" customFormat="1" x14ac:dyDescent="0.35">
      <c r="A35" s="176" t="s">
        <v>359</v>
      </c>
      <c r="B35" s="122" t="s">
        <v>360</v>
      </c>
      <c r="C35" s="166">
        <v>0</v>
      </c>
      <c r="D35" s="220">
        <v>7231</v>
      </c>
      <c r="E35" s="211">
        <v>6675</v>
      </c>
      <c r="F35" s="211">
        <v>0</v>
      </c>
      <c r="G35" s="211">
        <v>0</v>
      </c>
      <c r="H35" s="211">
        <v>0</v>
      </c>
      <c r="I35" s="214"/>
      <c r="J35" s="214"/>
      <c r="K35" s="214"/>
      <c r="L35" s="214"/>
      <c r="M35" s="214"/>
      <c r="N35" s="215"/>
    </row>
    <row r="36" spans="1:14" s="81" customFormat="1" x14ac:dyDescent="0.35">
      <c r="A36" s="178" t="s">
        <v>361</v>
      </c>
      <c r="B36" s="168" t="s">
        <v>247</v>
      </c>
      <c r="C36" s="169">
        <v>107</v>
      </c>
      <c r="D36" s="219">
        <v>78</v>
      </c>
      <c r="E36" s="213">
        <v>63</v>
      </c>
      <c r="F36" s="213">
        <v>50</v>
      </c>
      <c r="G36" s="213">
        <v>1600</v>
      </c>
      <c r="H36" s="213">
        <v>800</v>
      </c>
      <c r="I36" s="214"/>
      <c r="J36" s="214"/>
      <c r="K36" s="214"/>
      <c r="L36" s="214"/>
      <c r="M36" s="214"/>
      <c r="N36" s="215">
        <v>1500</v>
      </c>
    </row>
    <row r="37" spans="1:14" s="81" customFormat="1" x14ac:dyDescent="0.35">
      <c r="A37" s="178" t="s">
        <v>362</v>
      </c>
      <c r="B37" s="168" t="s">
        <v>363</v>
      </c>
      <c r="C37" s="169">
        <v>14538</v>
      </c>
      <c r="D37" s="219">
        <v>12802</v>
      </c>
      <c r="E37" s="213">
        <v>11439</v>
      </c>
      <c r="F37" s="213">
        <v>10000</v>
      </c>
      <c r="G37" s="213">
        <v>9260</v>
      </c>
      <c r="H37" s="213">
        <v>10000</v>
      </c>
      <c r="I37" s="214"/>
      <c r="J37" s="214"/>
      <c r="K37" s="214"/>
      <c r="L37" s="214"/>
      <c r="M37" s="214"/>
      <c r="N37" s="215">
        <v>10000</v>
      </c>
    </row>
    <row r="38" spans="1:14" s="81" customFormat="1" x14ac:dyDescent="0.35">
      <c r="A38" s="178" t="s">
        <v>364</v>
      </c>
      <c r="B38" s="168" t="s">
        <v>365</v>
      </c>
      <c r="C38" s="169">
        <v>500</v>
      </c>
      <c r="D38" s="219">
        <v>200</v>
      </c>
      <c r="E38" s="213">
        <v>100</v>
      </c>
      <c r="F38" s="213">
        <v>150</v>
      </c>
      <c r="G38" s="213">
        <v>500</v>
      </c>
      <c r="H38" s="213">
        <v>150</v>
      </c>
      <c r="I38" s="214"/>
      <c r="J38" s="214"/>
      <c r="K38" s="214"/>
      <c r="L38" s="214"/>
      <c r="M38" s="214"/>
      <c r="N38" s="215">
        <v>100</v>
      </c>
    </row>
    <row r="39" spans="1:14" x14ac:dyDescent="0.35">
      <c r="A39" s="176" t="s">
        <v>366</v>
      </c>
      <c r="B39" s="122" t="s">
        <v>367</v>
      </c>
      <c r="C39" s="165">
        <v>0</v>
      </c>
      <c r="D39" s="217">
        <v>694</v>
      </c>
      <c r="E39" s="208">
        <v>0</v>
      </c>
      <c r="F39" s="213">
        <v>1000</v>
      </c>
      <c r="G39" s="213">
        <v>0</v>
      </c>
      <c r="H39" s="213">
        <v>0</v>
      </c>
      <c r="I39" s="209"/>
      <c r="J39" s="209"/>
      <c r="K39" s="209"/>
      <c r="L39" s="209"/>
      <c r="M39" s="209"/>
      <c r="N39" s="210"/>
    </row>
    <row r="40" spans="1:14" x14ac:dyDescent="0.35">
      <c r="A40" s="176" t="s">
        <v>368</v>
      </c>
      <c r="B40" s="122" t="s">
        <v>369</v>
      </c>
      <c r="C40" s="165">
        <v>50947</v>
      </c>
      <c r="D40" s="217">
        <v>50947</v>
      </c>
      <c r="E40" s="208">
        <v>0</v>
      </c>
      <c r="F40" s="216">
        <v>0</v>
      </c>
      <c r="G40" s="216">
        <v>0</v>
      </c>
      <c r="H40" s="216">
        <v>0</v>
      </c>
      <c r="I40" s="209"/>
      <c r="J40" s="209"/>
      <c r="K40" s="209"/>
      <c r="L40" s="209"/>
      <c r="M40" s="209"/>
      <c r="N40" s="210"/>
    </row>
    <row r="41" spans="1:14" x14ac:dyDescent="0.35">
      <c r="A41" s="178" t="s">
        <v>370</v>
      </c>
      <c r="B41" s="170" t="s">
        <v>271</v>
      </c>
      <c r="C41" s="171">
        <v>0</v>
      </c>
      <c r="D41" s="221">
        <v>0</v>
      </c>
      <c r="E41" s="208">
        <v>0</v>
      </c>
      <c r="F41" s="213">
        <v>100</v>
      </c>
      <c r="G41" s="213">
        <v>0</v>
      </c>
      <c r="H41" s="213">
        <v>0</v>
      </c>
      <c r="I41" s="209"/>
      <c r="J41" s="209"/>
      <c r="K41" s="209"/>
      <c r="L41" s="209"/>
      <c r="M41" s="209"/>
      <c r="N41" s="210"/>
    </row>
    <row r="42" spans="1:14" x14ac:dyDescent="0.35">
      <c r="A42" s="176" t="s">
        <v>371</v>
      </c>
      <c r="B42" s="58" t="s">
        <v>372</v>
      </c>
      <c r="C42" s="65">
        <v>0</v>
      </c>
      <c r="D42" s="65">
        <v>0</v>
      </c>
      <c r="E42" s="208">
        <v>50947</v>
      </c>
      <c r="F42" s="213">
        <v>50947</v>
      </c>
      <c r="G42" s="213">
        <v>50947</v>
      </c>
      <c r="H42" s="213">
        <v>50947</v>
      </c>
      <c r="I42" s="209"/>
      <c r="J42" s="209"/>
      <c r="K42" s="209"/>
      <c r="L42" s="209"/>
      <c r="M42" s="209"/>
      <c r="N42" s="210">
        <v>50947</v>
      </c>
    </row>
    <row r="43" spans="1:14" x14ac:dyDescent="0.35">
      <c r="A43" s="176" t="s">
        <v>291</v>
      </c>
      <c r="C43" s="65">
        <f t="shared" ref="C43:H43" si="1">SUM(C28:C42)</f>
        <v>78537</v>
      </c>
      <c r="D43" s="65">
        <f t="shared" si="1"/>
        <v>85464</v>
      </c>
      <c r="E43" s="208">
        <f t="shared" si="1"/>
        <v>84969</v>
      </c>
      <c r="F43" s="208">
        <f t="shared" si="1"/>
        <v>75877</v>
      </c>
      <c r="G43" s="208">
        <f t="shared" si="1"/>
        <v>73832</v>
      </c>
      <c r="H43" s="208">
        <f t="shared" si="1"/>
        <v>74997</v>
      </c>
      <c r="I43" s="209"/>
      <c r="J43" s="209"/>
      <c r="K43" s="209"/>
      <c r="L43" s="209"/>
      <c r="M43" s="209"/>
      <c r="N43" s="210">
        <f>SUM(N28:N42)</f>
        <v>75647</v>
      </c>
    </row>
    <row r="44" spans="1:14" x14ac:dyDescent="0.35">
      <c r="A44" s="176"/>
      <c r="E44" s="212"/>
      <c r="F44" s="209"/>
      <c r="G44" s="209"/>
      <c r="H44" s="209"/>
      <c r="I44" s="209"/>
      <c r="J44" s="209"/>
      <c r="K44" s="209"/>
      <c r="L44" s="209"/>
      <c r="M44" s="209"/>
      <c r="N44" s="210"/>
    </row>
    <row r="45" spans="1:14" x14ac:dyDescent="0.35">
      <c r="A45" s="176"/>
      <c r="E45" s="212"/>
      <c r="F45" s="212"/>
      <c r="G45" s="209"/>
      <c r="H45" s="209"/>
      <c r="I45" s="209"/>
      <c r="J45" s="209"/>
      <c r="K45" s="209"/>
      <c r="L45" s="209"/>
      <c r="M45" s="209"/>
      <c r="N45" s="210"/>
    </row>
    <row r="46" spans="1:14" x14ac:dyDescent="0.35">
      <c r="A46" s="176"/>
      <c r="B46" s="209" t="s">
        <v>292</v>
      </c>
      <c r="C46" s="65"/>
      <c r="D46" s="65"/>
      <c r="E46" s="208"/>
      <c r="F46" s="208">
        <v>20000</v>
      </c>
      <c r="G46" s="208">
        <v>20000</v>
      </c>
      <c r="H46" s="208">
        <v>20000</v>
      </c>
      <c r="I46" s="209"/>
      <c r="J46" s="209"/>
      <c r="K46" s="209"/>
      <c r="L46" s="209"/>
      <c r="M46" s="209"/>
      <c r="N46" s="210">
        <v>18000</v>
      </c>
    </row>
    <row r="47" spans="1:14" x14ac:dyDescent="0.35">
      <c r="A47" s="176"/>
      <c r="C47" s="65"/>
      <c r="D47" s="65"/>
      <c r="E47" s="208"/>
      <c r="F47" s="209"/>
      <c r="G47" s="209"/>
      <c r="H47" s="209"/>
      <c r="I47" s="209"/>
      <c r="J47" s="209"/>
      <c r="K47" s="209"/>
      <c r="L47" s="209"/>
      <c r="M47" s="209"/>
      <c r="N47" s="210"/>
    </row>
    <row r="48" spans="1:14" x14ac:dyDescent="0.35">
      <c r="A48" s="209" t="s">
        <v>373</v>
      </c>
      <c r="B48" s="222" t="s">
        <v>294</v>
      </c>
      <c r="C48" s="65">
        <v>57400</v>
      </c>
      <c r="D48" s="65">
        <v>70358</v>
      </c>
      <c r="E48" s="208">
        <v>55940</v>
      </c>
      <c r="F48" s="211">
        <f>SUM(F26-F43-F46)</f>
        <v>55840</v>
      </c>
      <c r="G48" s="211">
        <f>SUM(G26-G43-G46)</f>
        <v>51960</v>
      </c>
      <c r="H48" s="211">
        <f>SUM(H26-H43-H46)</f>
        <v>63999</v>
      </c>
      <c r="I48" s="211">
        <f t="shared" ref="I48:N48" si="2">SUM(I26-I43-I46)</f>
        <v>0</v>
      </c>
      <c r="J48" s="211">
        <f t="shared" si="2"/>
        <v>0</v>
      </c>
      <c r="K48" s="211">
        <f t="shared" si="2"/>
        <v>0</v>
      </c>
      <c r="L48" s="211">
        <f t="shared" si="2"/>
        <v>0</v>
      </c>
      <c r="M48" s="211">
        <f t="shared" si="2"/>
        <v>0</v>
      </c>
      <c r="N48" s="211">
        <f t="shared" si="2"/>
        <v>64120.66</v>
      </c>
    </row>
    <row r="49" spans="1:14" x14ac:dyDescent="0.35">
      <c r="A49" s="176"/>
      <c r="E49" s="212"/>
      <c r="F49" s="209"/>
      <c r="G49" s="209"/>
      <c r="H49" s="209"/>
      <c r="I49" s="209"/>
      <c r="J49" s="209"/>
      <c r="K49" s="209"/>
      <c r="L49" s="209"/>
      <c r="M49" s="209"/>
      <c r="N49" s="210"/>
    </row>
    <row r="50" spans="1:14" x14ac:dyDescent="0.35">
      <c r="A50" s="176"/>
      <c r="B50" s="209" t="s">
        <v>295</v>
      </c>
      <c r="C50" s="59">
        <f t="shared" ref="C50:N50" si="3">SUM(C43+C46+C48)</f>
        <v>135937</v>
      </c>
      <c r="D50" s="59">
        <f t="shared" ref="D50:E50" si="4">SUM(D43+D46+D48)</f>
        <v>155822</v>
      </c>
      <c r="E50" s="211">
        <f t="shared" si="4"/>
        <v>140909</v>
      </c>
      <c r="F50" s="211">
        <f>SUM(F43+F46+F48)</f>
        <v>151717</v>
      </c>
      <c r="G50" s="211">
        <v>129671.7</v>
      </c>
      <c r="H50" s="211">
        <f t="shared" si="3"/>
        <v>158996</v>
      </c>
      <c r="I50" s="211">
        <f t="shared" si="3"/>
        <v>0</v>
      </c>
      <c r="J50" s="211">
        <f t="shared" si="3"/>
        <v>0</v>
      </c>
      <c r="K50" s="211">
        <f t="shared" si="3"/>
        <v>0</v>
      </c>
      <c r="L50" s="211">
        <f t="shared" si="3"/>
        <v>0</v>
      </c>
      <c r="M50" s="211">
        <f t="shared" si="3"/>
        <v>0</v>
      </c>
      <c r="N50" s="211">
        <f t="shared" si="3"/>
        <v>157767.66</v>
      </c>
    </row>
    <row r="51" spans="1:14" x14ac:dyDescent="0.35">
      <c r="A51" s="176"/>
      <c r="C51" s="59"/>
      <c r="D51" s="59"/>
      <c r="E51" s="211"/>
      <c r="F51" s="211"/>
      <c r="G51" s="209"/>
      <c r="H51" s="209"/>
      <c r="I51" s="209"/>
      <c r="J51" s="209"/>
      <c r="K51" s="209"/>
      <c r="L51" s="209"/>
      <c r="M51" s="209"/>
      <c r="N51" s="210"/>
    </row>
    <row r="52" spans="1:14" x14ac:dyDescent="0.35">
      <c r="A52" s="179"/>
      <c r="B52" s="209" t="s">
        <v>296</v>
      </c>
      <c r="C52" s="92">
        <f>SUM(C50-C26)</f>
        <v>414</v>
      </c>
      <c r="D52" s="92">
        <f>SUM(D50-D26)</f>
        <v>-15994</v>
      </c>
      <c r="E52" s="211">
        <f>SUM(E50-E26)</f>
        <v>-7043</v>
      </c>
      <c r="F52" s="211">
        <f>SUM(F50-F26)</f>
        <v>0</v>
      </c>
      <c r="G52" s="211">
        <f>SUM(G50-G26)</f>
        <v>-16120.300000000003</v>
      </c>
      <c r="H52" s="211">
        <f t="shared" ref="H52:N52" si="5">SUM(H50-H26)</f>
        <v>0</v>
      </c>
      <c r="I52" s="211">
        <f t="shared" si="5"/>
        <v>0</v>
      </c>
      <c r="J52" s="211">
        <f t="shared" si="5"/>
        <v>0</v>
      </c>
      <c r="K52" s="211">
        <f t="shared" si="5"/>
        <v>0</v>
      </c>
      <c r="L52" s="211">
        <f t="shared" si="5"/>
        <v>0</v>
      </c>
      <c r="M52" s="211">
        <f t="shared" si="5"/>
        <v>0</v>
      </c>
      <c r="N52" s="211">
        <f t="shared" si="5"/>
        <v>0</v>
      </c>
    </row>
    <row r="54" spans="1:14" x14ac:dyDescent="0.35">
      <c r="A54" s="120" t="s">
        <v>374</v>
      </c>
      <c r="B54" s="120" t="s">
        <v>375</v>
      </c>
      <c r="D54" s="59"/>
      <c r="E54" s="59"/>
    </row>
    <row r="55" spans="1:14" x14ac:dyDescent="0.35">
      <c r="B55" s="119">
        <v>17474.75</v>
      </c>
    </row>
  </sheetData>
  <phoneticPr fontId="14" type="noConversion"/>
  <pageMargins left="0.7" right="0.7" top="0.75" bottom="0.75" header="0.3" footer="0.3"/>
  <pageSetup scale="63" orientation="landscape" r:id="rId1"/>
  <headerFoot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" sqref="I1"/>
    </sheetView>
  </sheetViews>
  <sheetFormatPr defaultColWidth="9.1796875" defaultRowHeight="14.5" x14ac:dyDescent="0.35"/>
  <cols>
    <col min="1" max="1" width="18.26953125" style="58" customWidth="1"/>
    <col min="2" max="2" width="46" style="58" customWidth="1"/>
    <col min="3" max="4" width="17.7265625" style="58" hidden="1" customWidth="1"/>
    <col min="5" max="5" width="17.7265625" style="58" customWidth="1"/>
    <col min="6" max="8" width="20.7265625" style="58" customWidth="1"/>
    <col min="9" max="9" width="22.7265625" style="58" customWidth="1"/>
    <col min="10" max="16384" width="9.1796875" style="58"/>
  </cols>
  <sheetData>
    <row r="1" spans="1:9" s="84" customFormat="1" ht="15" thickBot="1" x14ac:dyDescent="0.4">
      <c r="A1" s="84" t="s">
        <v>56</v>
      </c>
      <c r="B1" s="70" t="s">
        <v>57</v>
      </c>
      <c r="C1" s="70" t="s">
        <v>58</v>
      </c>
      <c r="D1" s="70" t="s">
        <v>59</v>
      </c>
      <c r="E1" s="70" t="s">
        <v>60</v>
      </c>
      <c r="F1" s="70" t="s">
        <v>61</v>
      </c>
      <c r="G1" s="70" t="s">
        <v>62</v>
      </c>
      <c r="H1" s="70" t="s">
        <v>63</v>
      </c>
      <c r="I1" s="195" t="s">
        <v>750</v>
      </c>
    </row>
    <row r="2" spans="1:9" x14ac:dyDescent="0.35">
      <c r="A2" s="58" t="s">
        <v>8</v>
      </c>
    </row>
    <row r="3" spans="1:9" x14ac:dyDescent="0.35">
      <c r="A3" s="58" t="s">
        <v>376</v>
      </c>
      <c r="B3" s="58" t="s">
        <v>377</v>
      </c>
      <c r="C3" s="71">
        <v>0</v>
      </c>
      <c r="D3" s="71">
        <v>0</v>
      </c>
      <c r="E3" s="71">
        <v>0</v>
      </c>
      <c r="F3" s="59">
        <f>'[1]personal services'!C32</f>
        <v>0</v>
      </c>
      <c r="G3" s="59">
        <f>'personal services'!C29</f>
        <v>0</v>
      </c>
      <c r="H3" s="59">
        <f>'personal services'!D29</f>
        <v>0</v>
      </c>
    </row>
    <row r="4" spans="1:9" x14ac:dyDescent="0.35">
      <c r="A4" s="58" t="s">
        <v>378</v>
      </c>
      <c r="B4" s="58" t="s">
        <v>379</v>
      </c>
      <c r="C4" s="60">
        <v>0</v>
      </c>
      <c r="D4" s="60">
        <v>0</v>
      </c>
      <c r="E4" s="60">
        <v>0</v>
      </c>
      <c r="F4" s="59">
        <v>600</v>
      </c>
      <c r="G4" s="59">
        <v>0</v>
      </c>
      <c r="H4" s="59">
        <v>600</v>
      </c>
      <c r="I4" s="58">
        <v>75000</v>
      </c>
    </row>
    <row r="5" spans="1:9" x14ac:dyDescent="0.35">
      <c r="A5" s="58" t="s">
        <v>380</v>
      </c>
      <c r="B5" s="58" t="s">
        <v>381</v>
      </c>
      <c r="C5" s="60">
        <v>0</v>
      </c>
      <c r="D5" s="60">
        <v>0</v>
      </c>
      <c r="E5" s="60">
        <v>0</v>
      </c>
      <c r="F5" s="59">
        <v>1150</v>
      </c>
      <c r="G5" s="59">
        <v>0</v>
      </c>
      <c r="H5" s="59">
        <v>1150</v>
      </c>
      <c r="I5" s="58">
        <v>1150</v>
      </c>
    </row>
    <row r="6" spans="1:9" x14ac:dyDescent="0.35">
      <c r="A6" s="58" t="s">
        <v>382</v>
      </c>
      <c r="B6" s="58" t="s">
        <v>383</v>
      </c>
      <c r="C6" s="60">
        <v>0</v>
      </c>
      <c r="D6" s="60">
        <v>0</v>
      </c>
      <c r="E6" s="60">
        <v>0</v>
      </c>
      <c r="F6" s="59">
        <v>0</v>
      </c>
      <c r="G6" s="59">
        <v>0</v>
      </c>
      <c r="H6" s="59">
        <v>0</v>
      </c>
    </row>
    <row r="7" spans="1:9" s="84" customFormat="1" ht="15" thickBot="1" x14ac:dyDescent="0.4">
      <c r="A7" s="84" t="s">
        <v>227</v>
      </c>
      <c r="C7" s="61">
        <f t="shared" ref="C7:H7" si="0">SUM(C3:C6)</f>
        <v>0</v>
      </c>
      <c r="D7" s="61">
        <f t="shared" ref="D7:F7" si="1">SUM(D3:D6)</f>
        <v>0</v>
      </c>
      <c r="E7" s="61">
        <f t="shared" si="1"/>
        <v>0</v>
      </c>
      <c r="F7" s="61">
        <f t="shared" si="1"/>
        <v>1750</v>
      </c>
      <c r="G7" s="61">
        <f t="shared" ref="G7" si="2">SUM(G3:G6)</f>
        <v>0</v>
      </c>
      <c r="H7" s="61">
        <f t="shared" si="0"/>
        <v>1750</v>
      </c>
      <c r="I7" s="84">
        <f>SUM(I4:I6)</f>
        <v>76150</v>
      </c>
    </row>
    <row r="8" spans="1:9" x14ac:dyDescent="0.35">
      <c r="C8" s="60"/>
      <c r="D8" s="60"/>
      <c r="E8" s="60"/>
    </row>
    <row r="9" spans="1:9" x14ac:dyDescent="0.35">
      <c r="A9" s="58" t="s">
        <v>18</v>
      </c>
      <c r="C9" s="60"/>
      <c r="D9" s="60"/>
      <c r="E9" s="60"/>
    </row>
    <row r="10" spans="1:9" x14ac:dyDescent="0.35">
      <c r="A10" s="58" t="s">
        <v>384</v>
      </c>
      <c r="B10" s="58" t="s">
        <v>247</v>
      </c>
      <c r="C10" s="65">
        <v>33</v>
      </c>
      <c r="D10" s="65">
        <v>23</v>
      </c>
      <c r="E10" s="65">
        <v>22</v>
      </c>
      <c r="F10" s="59">
        <v>30</v>
      </c>
      <c r="G10" s="59">
        <v>30</v>
      </c>
      <c r="H10" s="59">
        <v>200</v>
      </c>
      <c r="I10" s="58">
        <v>200</v>
      </c>
    </row>
    <row r="11" spans="1:9" s="84" customFormat="1" ht="15" thickBot="1" x14ac:dyDescent="0.4">
      <c r="A11" s="84" t="s">
        <v>291</v>
      </c>
      <c r="C11" s="61">
        <f t="shared" ref="C11:H11" si="3">SUM(C10:C10)</f>
        <v>33</v>
      </c>
      <c r="D11" s="61">
        <f t="shared" si="3"/>
        <v>23</v>
      </c>
      <c r="E11" s="61">
        <f t="shared" si="3"/>
        <v>22</v>
      </c>
      <c r="F11" s="61">
        <f t="shared" si="3"/>
        <v>30</v>
      </c>
      <c r="G11" s="61">
        <f t="shared" si="3"/>
        <v>30</v>
      </c>
      <c r="H11" s="61">
        <f t="shared" si="3"/>
        <v>200</v>
      </c>
      <c r="I11" s="84">
        <v>200</v>
      </c>
    </row>
    <row r="12" spans="1:9" x14ac:dyDescent="0.35">
      <c r="C12" s="60"/>
      <c r="D12" s="60"/>
      <c r="E12" s="60"/>
    </row>
    <row r="13" spans="1:9" x14ac:dyDescent="0.35">
      <c r="C13" s="60"/>
      <c r="D13" s="60"/>
      <c r="E13" s="60"/>
    </row>
    <row r="14" spans="1:9" s="84" customFormat="1" ht="15" thickBot="1" x14ac:dyDescent="0.4">
      <c r="B14" s="84" t="s">
        <v>292</v>
      </c>
      <c r="C14" s="61"/>
      <c r="D14" s="61"/>
      <c r="E14" s="61"/>
      <c r="F14" s="61">
        <v>1720</v>
      </c>
      <c r="G14" s="61">
        <v>1720</v>
      </c>
      <c r="H14" s="61">
        <v>1550</v>
      </c>
      <c r="I14" s="61">
        <v>1550</v>
      </c>
    </row>
    <row r="15" spans="1:9" x14ac:dyDescent="0.35">
      <c r="C15" s="60"/>
      <c r="D15" s="60"/>
      <c r="E15" s="60"/>
    </row>
    <row r="16" spans="1:9" s="84" customFormat="1" ht="15" thickBot="1" x14ac:dyDescent="0.4">
      <c r="A16" s="84" t="s">
        <v>385</v>
      </c>
      <c r="B16" s="84" t="s">
        <v>294</v>
      </c>
      <c r="C16" s="61"/>
      <c r="D16" s="61"/>
      <c r="E16" s="61"/>
      <c r="F16" s="61">
        <f>SUM(F7-F11-F14)</f>
        <v>0</v>
      </c>
      <c r="G16" s="61">
        <f>SUM(G7-G11-G14)</f>
        <v>-1750</v>
      </c>
      <c r="H16" s="61">
        <f t="shared" ref="H16:I16" si="4">SUM(H7-H11-H14)</f>
        <v>0</v>
      </c>
      <c r="I16" s="61">
        <f t="shared" si="4"/>
        <v>74400</v>
      </c>
    </row>
    <row r="17" spans="1:8" x14ac:dyDescent="0.35">
      <c r="C17" s="60"/>
      <c r="D17" s="60"/>
      <c r="E17" s="60"/>
    </row>
    <row r="18" spans="1:8" x14ac:dyDescent="0.35">
      <c r="B18" s="58" t="s">
        <v>295</v>
      </c>
      <c r="C18" s="60">
        <f t="shared" ref="C18:H18" si="5">SUM(C11+C14+C16)</f>
        <v>33</v>
      </c>
      <c r="D18" s="60">
        <f t="shared" ref="D18:F18" si="6">SUM(D11+D14+D16)</f>
        <v>23</v>
      </c>
      <c r="E18" s="60">
        <f t="shared" si="6"/>
        <v>22</v>
      </c>
      <c r="F18" s="60">
        <f t="shared" si="6"/>
        <v>1750</v>
      </c>
      <c r="G18" s="60">
        <f t="shared" ref="G18" si="7">SUM(G11+G14+G16)</f>
        <v>0</v>
      </c>
      <c r="H18" s="60">
        <f t="shared" si="5"/>
        <v>1750</v>
      </c>
    </row>
    <row r="20" spans="1:8" x14ac:dyDescent="0.35">
      <c r="B20" s="58" t="s">
        <v>296</v>
      </c>
      <c r="C20" s="60">
        <f>SUM(C18-C7)</f>
        <v>33</v>
      </c>
      <c r="D20" s="60">
        <f>SUM(D18-D7)</f>
        <v>23</v>
      </c>
      <c r="E20" s="60">
        <f>SUM(E18-E7)</f>
        <v>22</v>
      </c>
      <c r="F20" s="60">
        <f>SUM(F18-F7)</f>
        <v>0</v>
      </c>
      <c r="G20" s="60">
        <v>1750</v>
      </c>
      <c r="H20" s="60">
        <f>SUM(H18-H7)</f>
        <v>0</v>
      </c>
    </row>
    <row r="22" spans="1:8" hidden="1" x14ac:dyDescent="0.35">
      <c r="B22" s="58" t="s">
        <v>386</v>
      </c>
      <c r="C22" s="59"/>
      <c r="D22" s="59"/>
      <c r="E22" s="59"/>
      <c r="F22" s="59"/>
      <c r="G22" s="59"/>
    </row>
    <row r="23" spans="1:8" hidden="1" x14ac:dyDescent="0.35"/>
    <row r="24" spans="1:8" hidden="1" x14ac:dyDescent="0.35">
      <c r="B24" s="58" t="s">
        <v>387</v>
      </c>
      <c r="C24" s="59"/>
      <c r="D24" s="59"/>
      <c r="E24" s="59"/>
      <c r="F24" s="59"/>
      <c r="G24" s="59"/>
    </row>
    <row r="25" spans="1:8" hidden="1" x14ac:dyDescent="0.35"/>
    <row r="26" spans="1:8" hidden="1" x14ac:dyDescent="0.35">
      <c r="B26" s="58" t="s">
        <v>388</v>
      </c>
      <c r="C26" s="59"/>
      <c r="D26" s="59"/>
      <c r="E26" s="59"/>
      <c r="F26" s="59"/>
      <c r="G26" s="59"/>
    </row>
    <row r="27" spans="1:8" x14ac:dyDescent="0.35">
      <c r="A27" s="120" t="s">
        <v>389</v>
      </c>
      <c r="B27" s="121">
        <v>29800.52</v>
      </c>
    </row>
  </sheetData>
  <phoneticPr fontId="14" type="noConversion"/>
  <pageMargins left="0.7" right="0.7" top="0.75" bottom="0.75" header="0.3" footer="0.3"/>
  <pageSetup scale="73" fitToHeight="0" orientation="landscape" r:id="rId1"/>
  <headerFoot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T71"/>
  <sheetViews>
    <sheetView zoomScale="120" zoomScaleNormal="120" workbookViewId="0">
      <selection activeCell="I1" sqref="I1"/>
    </sheetView>
  </sheetViews>
  <sheetFormatPr defaultColWidth="9.1796875" defaultRowHeight="14.5" x14ac:dyDescent="0.35"/>
  <cols>
    <col min="1" max="1" width="15.7265625" style="58" customWidth="1"/>
    <col min="2" max="2" width="44.26953125" style="58" customWidth="1"/>
    <col min="3" max="3" width="13.81640625" style="59" hidden="1" customWidth="1"/>
    <col min="4" max="4" width="12.1796875" style="59" hidden="1" customWidth="1"/>
    <col min="5" max="5" width="12.81640625" style="59" customWidth="1"/>
    <col min="6" max="7" width="20.7265625" style="59" customWidth="1"/>
    <col min="8" max="8" width="20.7265625" style="58" customWidth="1"/>
    <col min="9" max="9" width="23.54296875" style="80" bestFit="1" customWidth="1"/>
    <col min="10" max="10" width="14.7265625" style="58" hidden="1" customWidth="1"/>
    <col min="11" max="17" width="0" style="58" hidden="1" customWidth="1"/>
    <col min="18" max="16384" width="9.1796875" style="58"/>
  </cols>
  <sheetData>
    <row r="1" spans="1:22" s="84" customFormat="1" ht="15" thickBot="1" x14ac:dyDescent="0.4">
      <c r="A1" s="84" t="s">
        <v>390</v>
      </c>
      <c r="B1" s="70" t="s">
        <v>57</v>
      </c>
      <c r="C1" s="70" t="s">
        <v>58</v>
      </c>
      <c r="D1" s="70" t="s">
        <v>59</v>
      </c>
      <c r="E1" s="70" t="s">
        <v>60</v>
      </c>
      <c r="F1" s="70" t="s">
        <v>61</v>
      </c>
      <c r="G1" s="70" t="s">
        <v>62</v>
      </c>
      <c r="H1" s="70" t="s">
        <v>63</v>
      </c>
      <c r="I1" s="195" t="s">
        <v>750</v>
      </c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spans="1:22" x14ac:dyDescent="0.35">
      <c r="A2" s="58" t="s">
        <v>8</v>
      </c>
      <c r="F2" s="58"/>
      <c r="G2" s="58"/>
    </row>
    <row r="3" spans="1:22" x14ac:dyDescent="0.35">
      <c r="A3" s="58" t="s">
        <v>391</v>
      </c>
      <c r="B3" s="58" t="s">
        <v>392</v>
      </c>
      <c r="C3" s="59">
        <v>0</v>
      </c>
      <c r="D3" s="59">
        <v>0</v>
      </c>
      <c r="E3" s="59">
        <v>0</v>
      </c>
      <c r="F3" s="59">
        <v>50</v>
      </c>
      <c r="G3" s="59">
        <v>0</v>
      </c>
      <c r="H3" s="59">
        <v>50</v>
      </c>
      <c r="I3" s="80">
        <v>50</v>
      </c>
    </row>
    <row r="4" spans="1:22" s="81" customFormat="1" x14ac:dyDescent="0.35">
      <c r="A4" s="81" t="s">
        <v>393</v>
      </c>
      <c r="B4" s="81" t="s">
        <v>394</v>
      </c>
      <c r="C4" s="59">
        <v>219153</v>
      </c>
      <c r="D4" s="59">
        <v>195097</v>
      </c>
      <c r="E4" s="59">
        <v>326425</v>
      </c>
      <c r="F4" s="59">
        <f>'[1]personal services'!C33</f>
        <v>165250</v>
      </c>
      <c r="G4" s="59">
        <v>317314</v>
      </c>
      <c r="H4" s="59">
        <f>'personal services'!D30</f>
        <v>172577</v>
      </c>
      <c r="I4" s="80">
        <f>172577*1.05</f>
        <v>181205.85</v>
      </c>
      <c r="J4" s="96">
        <f>165250-317314</f>
        <v>-152064</v>
      </c>
      <c r="K4" s="96" t="s">
        <v>395</v>
      </c>
      <c r="L4" s="96"/>
      <c r="M4" s="96"/>
    </row>
    <row r="5" spans="1:22" s="81" customFormat="1" x14ac:dyDescent="0.35">
      <c r="A5" s="81" t="s">
        <v>396</v>
      </c>
      <c r="B5" s="81" t="s">
        <v>397</v>
      </c>
      <c r="C5" s="59">
        <v>3426</v>
      </c>
      <c r="D5" s="59">
        <v>3911</v>
      </c>
      <c r="E5" s="59">
        <v>4250</v>
      </c>
      <c r="F5" s="59">
        <f>'[1]personal services'!C34</f>
        <v>5123</v>
      </c>
      <c r="G5" s="59">
        <v>4512</v>
      </c>
      <c r="H5" s="59">
        <f>'personal services'!D31</f>
        <v>5277</v>
      </c>
      <c r="I5" s="80">
        <f>5277*1.05</f>
        <v>5540.85</v>
      </c>
      <c r="J5" s="96">
        <v>-37259.870000000003</v>
      </c>
      <c r="K5" s="96" t="s">
        <v>398</v>
      </c>
      <c r="L5" s="96"/>
      <c r="M5" s="96"/>
    </row>
    <row r="6" spans="1:22" s="81" customFormat="1" x14ac:dyDescent="0.35">
      <c r="A6" s="81" t="s">
        <v>399</v>
      </c>
      <c r="B6" s="81" t="s">
        <v>400</v>
      </c>
      <c r="C6" s="59">
        <v>216107</v>
      </c>
      <c r="D6" s="59">
        <v>180525</v>
      </c>
      <c r="E6" s="59">
        <v>205060</v>
      </c>
      <c r="F6" s="59">
        <v>245000</v>
      </c>
      <c r="G6" s="59">
        <v>295119</v>
      </c>
      <c r="H6" s="59">
        <v>245000</v>
      </c>
      <c r="I6" s="80">
        <v>240000</v>
      </c>
      <c r="J6" s="109">
        <v>-50000</v>
      </c>
      <c r="K6" s="110" t="s">
        <v>395</v>
      </c>
      <c r="L6" s="110"/>
      <c r="M6" s="110"/>
    </row>
    <row r="7" spans="1:22" s="81" customFormat="1" x14ac:dyDescent="0.35">
      <c r="A7" s="81" t="s">
        <v>401</v>
      </c>
      <c r="B7" s="81" t="s">
        <v>402</v>
      </c>
      <c r="C7" s="59">
        <v>179190</v>
      </c>
      <c r="D7" s="59">
        <v>243420</v>
      </c>
      <c r="E7" s="59">
        <v>269316</v>
      </c>
      <c r="F7" s="59">
        <v>200000</v>
      </c>
      <c r="G7" s="59">
        <v>230000</v>
      </c>
      <c r="H7" s="59">
        <v>200000</v>
      </c>
      <c r="I7" s="80">
        <v>200000</v>
      </c>
      <c r="J7" s="111">
        <v>-9000</v>
      </c>
      <c r="K7" s="111" t="s">
        <v>395</v>
      </c>
      <c r="L7" s="111"/>
      <c r="M7" s="111"/>
    </row>
    <row r="8" spans="1:22" s="81" customFormat="1" x14ac:dyDescent="0.35">
      <c r="A8" s="81" t="s">
        <v>403</v>
      </c>
      <c r="B8" s="81" t="s">
        <v>404</v>
      </c>
      <c r="C8" s="59">
        <v>0</v>
      </c>
      <c r="D8" s="59">
        <v>227</v>
      </c>
      <c r="E8" s="59">
        <v>0</v>
      </c>
      <c r="F8" s="59">
        <v>520</v>
      </c>
      <c r="G8" s="59">
        <v>0</v>
      </c>
      <c r="H8" s="59">
        <v>520</v>
      </c>
      <c r="I8" s="80">
        <v>0</v>
      </c>
      <c r="J8" s="58"/>
      <c r="K8" s="58"/>
    </row>
    <row r="9" spans="1:22" s="81" customFormat="1" x14ac:dyDescent="0.35">
      <c r="A9" s="81" t="s">
        <v>405</v>
      </c>
      <c r="B9" s="81" t="s">
        <v>406</v>
      </c>
      <c r="C9" s="59">
        <v>1492</v>
      </c>
      <c r="D9" s="59">
        <v>0</v>
      </c>
      <c r="E9" s="59">
        <v>0</v>
      </c>
      <c r="F9" s="59">
        <v>1000</v>
      </c>
      <c r="G9" s="59">
        <v>0</v>
      </c>
      <c r="H9" s="59">
        <v>1000</v>
      </c>
      <c r="I9" s="80">
        <v>0</v>
      </c>
      <c r="J9" s="58"/>
      <c r="K9" s="58"/>
    </row>
    <row r="10" spans="1:22" s="81" customFormat="1" x14ac:dyDescent="0.35">
      <c r="A10" s="81" t="s">
        <v>407</v>
      </c>
      <c r="B10" s="81" t="s">
        <v>408</v>
      </c>
      <c r="C10" s="59">
        <v>52323</v>
      </c>
      <c r="D10" s="59">
        <v>82047</v>
      </c>
      <c r="E10" s="59">
        <v>7014</v>
      </c>
      <c r="F10" s="59">
        <f>'[1]personal services'!C35</f>
        <v>94600</v>
      </c>
      <c r="G10" s="59">
        <v>92413</v>
      </c>
      <c r="H10" s="59">
        <f>'personal services'!D32</f>
        <v>0</v>
      </c>
      <c r="I10" s="80">
        <v>0</v>
      </c>
      <c r="J10" s="58"/>
      <c r="K10" s="58"/>
    </row>
    <row r="11" spans="1:22" s="81" customFormat="1" x14ac:dyDescent="0.35">
      <c r="A11" s="81" t="s">
        <v>409</v>
      </c>
      <c r="B11" s="81" t="s">
        <v>410</v>
      </c>
      <c r="C11" s="59">
        <v>35</v>
      </c>
      <c r="D11" s="59">
        <v>0</v>
      </c>
      <c r="E11" s="59">
        <v>0</v>
      </c>
      <c r="F11" s="59">
        <f>'[1]personal services'!C36</f>
        <v>1250</v>
      </c>
      <c r="G11" s="59">
        <v>847</v>
      </c>
      <c r="H11" s="59">
        <f>'personal services'!D33</f>
        <v>0</v>
      </c>
      <c r="I11" s="80">
        <v>0</v>
      </c>
      <c r="J11" s="58"/>
      <c r="K11" s="58"/>
    </row>
    <row r="12" spans="1:22" s="81" customFormat="1" x14ac:dyDescent="0.35">
      <c r="A12" s="81" t="s">
        <v>411</v>
      </c>
      <c r="B12" s="81" t="s">
        <v>412</v>
      </c>
      <c r="C12" s="59">
        <v>110714</v>
      </c>
      <c r="D12" s="59">
        <v>60005</v>
      </c>
      <c r="E12" s="59">
        <v>32741</v>
      </c>
      <c r="F12" s="59">
        <v>64000</v>
      </c>
      <c r="G12" s="59">
        <v>78405</v>
      </c>
      <c r="H12" s="59">
        <v>195000</v>
      </c>
      <c r="I12" s="80">
        <v>85000</v>
      </c>
      <c r="J12" s="112">
        <v>-14000</v>
      </c>
      <c r="K12" s="112" t="s">
        <v>395</v>
      </c>
      <c r="L12" s="112"/>
      <c r="M12" s="112"/>
    </row>
    <row r="13" spans="1:22" s="81" customFormat="1" x14ac:dyDescent="0.35">
      <c r="A13" s="81" t="s">
        <v>413</v>
      </c>
      <c r="B13" s="81" t="s">
        <v>414</v>
      </c>
      <c r="C13" s="59">
        <v>61481</v>
      </c>
      <c r="D13" s="59">
        <v>57045</v>
      </c>
      <c r="E13" s="59">
        <v>59059</v>
      </c>
      <c r="F13" s="59">
        <v>65000</v>
      </c>
      <c r="G13" s="59">
        <v>58833</v>
      </c>
      <c r="H13" s="59">
        <v>65000</v>
      </c>
      <c r="I13" s="80">
        <v>60000</v>
      </c>
      <c r="J13" s="58"/>
      <c r="K13" s="58"/>
    </row>
    <row r="14" spans="1:22" s="81" customFormat="1" x14ac:dyDescent="0.35">
      <c r="A14" s="81" t="s">
        <v>415</v>
      </c>
      <c r="B14" s="81" t="s">
        <v>416</v>
      </c>
      <c r="C14" s="59">
        <v>6214</v>
      </c>
      <c r="D14" s="59">
        <v>6214</v>
      </c>
      <c r="E14" s="59">
        <v>6500</v>
      </c>
      <c r="F14" s="59">
        <v>7000</v>
      </c>
      <c r="G14" s="59">
        <v>6500</v>
      </c>
      <c r="H14" s="59">
        <v>6500</v>
      </c>
      <c r="I14" s="80">
        <v>6500</v>
      </c>
      <c r="J14" s="58"/>
      <c r="K14" s="58"/>
    </row>
    <row r="15" spans="1:22" s="81" customFormat="1" x14ac:dyDescent="0.35">
      <c r="A15" s="81" t="s">
        <v>417</v>
      </c>
      <c r="B15" s="81" t="s">
        <v>418</v>
      </c>
      <c r="C15" s="59">
        <v>11068</v>
      </c>
      <c r="D15" s="59">
        <v>4878</v>
      </c>
      <c r="E15" s="59">
        <v>564</v>
      </c>
      <c r="F15" s="59">
        <f>'[1]personal services'!C37</f>
        <v>8000</v>
      </c>
      <c r="G15" s="59">
        <v>7964</v>
      </c>
      <c r="H15" s="59">
        <v>0</v>
      </c>
      <c r="I15" s="80">
        <v>0</v>
      </c>
      <c r="J15" s="58"/>
      <c r="K15" s="58"/>
    </row>
    <row r="16" spans="1:22" s="81" customFormat="1" x14ac:dyDescent="0.35">
      <c r="A16" s="81" t="s">
        <v>419</v>
      </c>
      <c r="B16" s="81" t="s">
        <v>420</v>
      </c>
      <c r="C16" s="59"/>
      <c r="D16" s="59"/>
      <c r="E16" s="59"/>
      <c r="F16" s="59">
        <v>10000</v>
      </c>
      <c r="G16" s="59">
        <v>3072</v>
      </c>
      <c r="H16" s="59">
        <v>0</v>
      </c>
      <c r="I16" s="125">
        <v>0</v>
      </c>
      <c r="J16" s="58" t="s">
        <v>421</v>
      </c>
    </row>
    <row r="17" spans="1:13" s="81" customFormat="1" x14ac:dyDescent="0.35">
      <c r="A17" s="81" t="s">
        <v>422</v>
      </c>
      <c r="B17" s="81" t="s">
        <v>423</v>
      </c>
      <c r="C17" s="59">
        <v>541</v>
      </c>
      <c r="D17" s="59">
        <v>3697</v>
      </c>
      <c r="E17" s="59">
        <v>4510</v>
      </c>
      <c r="F17" s="59">
        <f>'[1]personal services'!C38</f>
        <v>66000</v>
      </c>
      <c r="G17" s="59">
        <v>2430</v>
      </c>
      <c r="H17" s="59">
        <v>10000</v>
      </c>
      <c r="I17" s="80">
        <v>5000</v>
      </c>
      <c r="J17" s="58"/>
      <c r="K17" s="58"/>
    </row>
    <row r="18" spans="1:13" s="81" customFormat="1" x14ac:dyDescent="0.35">
      <c r="A18" s="81" t="s">
        <v>424</v>
      </c>
      <c r="B18" s="81" t="s">
        <v>425</v>
      </c>
      <c r="C18" s="59">
        <v>48032</v>
      </c>
      <c r="D18" s="59">
        <v>67227</v>
      </c>
      <c r="E18" s="59">
        <v>25211</v>
      </c>
      <c r="F18" s="59">
        <f>'[1]personal services'!C39</f>
        <v>30000</v>
      </c>
      <c r="G18" s="59">
        <v>70753</v>
      </c>
      <c r="H18" s="59">
        <f>'personal services'!D35</f>
        <v>172577</v>
      </c>
      <c r="I18" s="80">
        <f>172577*1.05</f>
        <v>181205.85</v>
      </c>
      <c r="J18" s="113">
        <v>-5000</v>
      </c>
      <c r="K18" s="113" t="s">
        <v>426</v>
      </c>
      <c r="L18" s="113"/>
      <c r="M18" s="113"/>
    </row>
    <row r="19" spans="1:13" s="81" customFormat="1" x14ac:dyDescent="0.35">
      <c r="A19" s="81" t="s">
        <v>427</v>
      </c>
      <c r="B19" s="81" t="s">
        <v>428</v>
      </c>
      <c r="C19" s="59">
        <v>26465</v>
      </c>
      <c r="D19" s="59">
        <v>8488</v>
      </c>
      <c r="E19" s="59">
        <v>3549</v>
      </c>
      <c r="F19" s="59">
        <v>0</v>
      </c>
      <c r="G19" s="59">
        <v>14041</v>
      </c>
      <c r="H19" s="59">
        <f>'personal services'!D36</f>
        <v>30900</v>
      </c>
      <c r="I19" s="80">
        <f>30900*1.05</f>
        <v>32445</v>
      </c>
      <c r="J19" s="58"/>
      <c r="K19" s="58"/>
    </row>
    <row r="20" spans="1:13" s="81" customFormat="1" x14ac:dyDescent="0.35">
      <c r="A20" s="81" t="s">
        <v>429</v>
      </c>
      <c r="B20" s="58" t="s">
        <v>430</v>
      </c>
      <c r="C20" s="59">
        <v>0</v>
      </c>
      <c r="D20" s="59">
        <v>0</v>
      </c>
      <c r="E20" s="59">
        <v>0</v>
      </c>
      <c r="G20" s="59">
        <v>0</v>
      </c>
      <c r="H20" s="59">
        <v>0</v>
      </c>
      <c r="I20" s="80">
        <v>0</v>
      </c>
      <c r="J20" s="58"/>
      <c r="K20" s="58"/>
    </row>
    <row r="21" spans="1:13" x14ac:dyDescent="0.35">
      <c r="A21" s="58" t="s">
        <v>431</v>
      </c>
      <c r="B21" s="58" t="s">
        <v>432</v>
      </c>
      <c r="C21" s="59">
        <v>128959</v>
      </c>
      <c r="D21" s="59">
        <v>124873</v>
      </c>
      <c r="E21" s="59">
        <v>125566</v>
      </c>
      <c r="F21" s="59">
        <v>132600</v>
      </c>
      <c r="G21" s="59">
        <v>119127</v>
      </c>
      <c r="H21" s="59">
        <v>132600</v>
      </c>
      <c r="I21" s="80">
        <v>120000</v>
      </c>
    </row>
    <row r="22" spans="1:13" x14ac:dyDescent="0.35">
      <c r="A22" s="58" t="s">
        <v>433</v>
      </c>
      <c r="B22" s="58" t="s">
        <v>434</v>
      </c>
      <c r="C22" s="59">
        <v>47650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80">
        <v>0</v>
      </c>
    </row>
    <row r="23" spans="1:13" x14ac:dyDescent="0.35">
      <c r="A23" s="58" t="s">
        <v>435</v>
      </c>
      <c r="B23" s="58" t="s">
        <v>208</v>
      </c>
      <c r="C23" s="59">
        <v>40733</v>
      </c>
      <c r="D23" s="59">
        <v>40490</v>
      </c>
      <c r="E23" s="59">
        <v>35930</v>
      </c>
      <c r="F23" s="59">
        <v>32000</v>
      </c>
      <c r="G23" s="59">
        <v>50495</v>
      </c>
      <c r="H23" s="59">
        <v>40000</v>
      </c>
      <c r="I23" s="80">
        <v>30000</v>
      </c>
      <c r="J23" s="114">
        <v>-18495</v>
      </c>
      <c r="K23" s="114" t="s">
        <v>395</v>
      </c>
      <c r="L23" s="114"/>
      <c r="M23" s="114"/>
    </row>
    <row r="24" spans="1:13" x14ac:dyDescent="0.35">
      <c r="A24" s="58" t="s">
        <v>436</v>
      </c>
      <c r="B24" s="58" t="s">
        <v>210</v>
      </c>
      <c r="C24" s="59">
        <v>25847</v>
      </c>
      <c r="D24" s="59">
        <v>24740</v>
      </c>
      <c r="E24" s="59">
        <v>27632</v>
      </c>
      <c r="F24" s="59">
        <v>25000</v>
      </c>
      <c r="G24" s="59">
        <v>30841</v>
      </c>
      <c r="H24" s="59">
        <v>30000</v>
      </c>
      <c r="I24" s="80">
        <v>35000</v>
      </c>
      <c r="J24" s="114">
        <v>-5000</v>
      </c>
      <c r="K24" s="114" t="s">
        <v>437</v>
      </c>
      <c r="L24" s="114"/>
      <c r="M24" s="114"/>
    </row>
    <row r="25" spans="1:13" x14ac:dyDescent="0.35">
      <c r="A25" s="58" t="s">
        <v>438</v>
      </c>
      <c r="B25" s="58" t="s">
        <v>212</v>
      </c>
      <c r="C25" s="59">
        <v>13373</v>
      </c>
      <c r="D25" s="59">
        <v>19731</v>
      </c>
      <c r="E25" s="59">
        <v>20978</v>
      </c>
      <c r="F25" s="59">
        <v>32320</v>
      </c>
      <c r="G25" s="59">
        <v>30239</v>
      </c>
      <c r="H25" s="59">
        <v>20000</v>
      </c>
      <c r="I25" s="80">
        <f>30000*1.05</f>
        <v>31500</v>
      </c>
    </row>
    <row r="26" spans="1:13" x14ac:dyDescent="0.35">
      <c r="A26" s="58" t="s">
        <v>439</v>
      </c>
      <c r="B26" s="58" t="s">
        <v>440</v>
      </c>
      <c r="C26" s="59">
        <v>0</v>
      </c>
      <c r="D26" s="59">
        <v>0</v>
      </c>
      <c r="E26" s="59">
        <v>0</v>
      </c>
      <c r="F26" s="59">
        <v>5000</v>
      </c>
      <c r="G26" s="59">
        <v>5000</v>
      </c>
      <c r="H26" s="59">
        <v>2000</v>
      </c>
      <c r="I26" s="80">
        <v>4000</v>
      </c>
    </row>
    <row r="27" spans="1:13" x14ac:dyDescent="0.35">
      <c r="A27" s="58" t="s">
        <v>441</v>
      </c>
      <c r="B27" s="58" t="s">
        <v>216</v>
      </c>
      <c r="C27" s="59">
        <v>277</v>
      </c>
      <c r="D27" s="59">
        <v>0</v>
      </c>
      <c r="E27" s="59">
        <v>0</v>
      </c>
      <c r="F27" s="59">
        <v>500</v>
      </c>
      <c r="G27" s="59">
        <v>0</v>
      </c>
      <c r="H27" s="59">
        <v>500</v>
      </c>
      <c r="I27" s="80">
        <v>0</v>
      </c>
    </row>
    <row r="28" spans="1:13" x14ac:dyDescent="0.35">
      <c r="A28" s="58" t="s">
        <v>442</v>
      </c>
      <c r="B28" s="58" t="s">
        <v>443</v>
      </c>
      <c r="C28" s="59">
        <v>60255</v>
      </c>
      <c r="D28" s="59">
        <v>59259</v>
      </c>
      <c r="E28" s="59">
        <v>91045</v>
      </c>
      <c r="F28" s="59">
        <v>76154</v>
      </c>
      <c r="G28" s="59">
        <v>89178</v>
      </c>
      <c r="H28" s="59">
        <v>100000</v>
      </c>
      <c r="I28" s="80">
        <v>80000</v>
      </c>
      <c r="J28" s="115">
        <v>-13000</v>
      </c>
      <c r="K28" s="115" t="s">
        <v>395</v>
      </c>
      <c r="L28" s="115"/>
      <c r="M28" s="115"/>
    </row>
    <row r="29" spans="1:13" x14ac:dyDescent="0.35">
      <c r="A29" s="58" t="s">
        <v>444</v>
      </c>
      <c r="B29" s="58" t="s">
        <v>220</v>
      </c>
      <c r="C29" s="59">
        <v>133934</v>
      </c>
      <c r="D29" s="59">
        <v>136400</v>
      </c>
      <c r="E29" s="59">
        <v>135900</v>
      </c>
      <c r="F29" s="59">
        <v>86000</v>
      </c>
      <c r="G29" s="59">
        <v>142064</v>
      </c>
      <c r="H29" s="59">
        <v>0</v>
      </c>
      <c r="I29" s="80">
        <v>0</v>
      </c>
      <c r="J29" s="116">
        <v>-60000</v>
      </c>
      <c r="K29" s="117" t="s">
        <v>395</v>
      </c>
      <c r="L29" s="117"/>
      <c r="M29" s="117"/>
    </row>
    <row r="30" spans="1:13" x14ac:dyDescent="0.35">
      <c r="A30" s="58" t="s">
        <v>445</v>
      </c>
      <c r="B30" s="58" t="s">
        <v>222</v>
      </c>
      <c r="C30" s="59">
        <v>13165</v>
      </c>
      <c r="D30" s="59">
        <v>3767</v>
      </c>
      <c r="E30" s="59">
        <v>1053</v>
      </c>
      <c r="F30" s="59">
        <v>3518</v>
      </c>
      <c r="G30" s="59">
        <v>3518</v>
      </c>
      <c r="H30" s="59">
        <v>0</v>
      </c>
      <c r="I30" s="80">
        <v>0</v>
      </c>
      <c r="J30" s="58">
        <f>SUM(J4:J29)</f>
        <v>-363818.87</v>
      </c>
    </row>
    <row r="31" spans="1:13" x14ac:dyDescent="0.35">
      <c r="A31" s="58" t="s">
        <v>446</v>
      </c>
      <c r="B31" s="58" t="s">
        <v>447</v>
      </c>
      <c r="C31" s="59">
        <v>0</v>
      </c>
      <c r="D31" s="59">
        <v>0</v>
      </c>
      <c r="E31" s="59">
        <v>38880</v>
      </c>
      <c r="F31" s="59">
        <v>82972</v>
      </c>
      <c r="G31" s="59">
        <v>82972</v>
      </c>
      <c r="H31" s="59">
        <v>44092</v>
      </c>
      <c r="I31" s="80">
        <v>0</v>
      </c>
    </row>
    <row r="32" spans="1:13" x14ac:dyDescent="0.35">
      <c r="A32" s="58" t="s">
        <v>448</v>
      </c>
      <c r="B32" s="58" t="s">
        <v>449</v>
      </c>
      <c r="C32" s="59">
        <v>0</v>
      </c>
      <c r="D32" s="59">
        <v>0</v>
      </c>
      <c r="E32" s="59">
        <v>1166</v>
      </c>
      <c r="F32" s="59">
        <v>3813</v>
      </c>
      <c r="G32" s="59">
        <v>3813</v>
      </c>
      <c r="H32" s="59">
        <v>1323</v>
      </c>
      <c r="I32" s="80">
        <v>0</v>
      </c>
    </row>
    <row r="33" spans="1:22" s="84" customFormat="1" ht="15" thickBot="1" x14ac:dyDescent="0.4">
      <c r="A33" s="84" t="s">
        <v>227</v>
      </c>
      <c r="C33" s="62">
        <f t="shared" ref="C33:H33" si="0">SUM(C3:C32)</f>
        <v>1400434</v>
      </c>
      <c r="D33" s="62">
        <f t="shared" ref="D33:E33" si="1">SUM(D3:D32)</f>
        <v>1322041</v>
      </c>
      <c r="E33" s="62">
        <f t="shared" si="1"/>
        <v>1422349</v>
      </c>
      <c r="F33" s="62">
        <f>SUM(F3:F32)</f>
        <v>1442670</v>
      </c>
      <c r="G33" s="62">
        <f t="shared" ref="G33" si="2">SUM(G3:G32)</f>
        <v>1739450</v>
      </c>
      <c r="H33" s="62">
        <f t="shared" si="0"/>
        <v>1474916</v>
      </c>
      <c r="I33" s="182">
        <f>SUM(I3:I32)</f>
        <v>1297447.5499999998</v>
      </c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</row>
    <row r="34" spans="1:22" x14ac:dyDescent="0.35">
      <c r="H34" s="59"/>
    </row>
    <row r="35" spans="1:22" ht="15" thickBot="1" x14ac:dyDescent="0.4">
      <c r="A35" s="91" t="s">
        <v>450</v>
      </c>
      <c r="H35" s="59"/>
      <c r="I35" s="80">
        <v>100000</v>
      </c>
    </row>
    <row r="36" spans="1:22" x14ac:dyDescent="0.35">
      <c r="H36" s="59"/>
    </row>
    <row r="37" spans="1:22" ht="15" thickBot="1" x14ac:dyDescent="0.4">
      <c r="A37" s="86" t="s">
        <v>451</v>
      </c>
      <c r="B37" s="84" t="s">
        <v>452</v>
      </c>
      <c r="C37" s="92">
        <v>0</v>
      </c>
      <c r="D37" s="92">
        <v>0</v>
      </c>
      <c r="E37" s="62"/>
      <c r="F37" s="62">
        <v>7000</v>
      </c>
      <c r="G37" s="62">
        <v>7000</v>
      </c>
      <c r="H37" s="62">
        <v>7000</v>
      </c>
      <c r="I37" s="182">
        <v>7000</v>
      </c>
    </row>
    <row r="38" spans="1:22" s="94" customFormat="1" x14ac:dyDescent="0.35">
      <c r="B38" s="94" t="s">
        <v>5</v>
      </c>
      <c r="C38" s="95"/>
      <c r="D38" s="95"/>
      <c r="E38" s="95"/>
      <c r="F38" s="95" t="s">
        <v>5</v>
      </c>
      <c r="G38" s="95" t="s">
        <v>5</v>
      </c>
      <c r="H38" s="95" t="s">
        <v>5</v>
      </c>
      <c r="I38" s="126"/>
    </row>
    <row r="39" spans="1:22" ht="15" thickBot="1" x14ac:dyDescent="0.4">
      <c r="A39" s="58" t="s">
        <v>231</v>
      </c>
      <c r="B39" s="91"/>
      <c r="C39" s="93">
        <f>SUM(C37:C37)</f>
        <v>0</v>
      </c>
      <c r="D39" s="93">
        <f>SUM(D37:D37)</f>
        <v>0</v>
      </c>
      <c r="E39" s="62"/>
      <c r="F39" s="62">
        <f>SUM(F37:F37)</f>
        <v>7000</v>
      </c>
      <c r="G39" s="62">
        <f>SUM(G37:G37)</f>
        <v>7000</v>
      </c>
      <c r="H39" s="62">
        <f>SUM(H37:H37)</f>
        <v>7000</v>
      </c>
      <c r="I39" s="182">
        <f>SUM(I35:I38)</f>
        <v>107000</v>
      </c>
    </row>
    <row r="40" spans="1:22" x14ac:dyDescent="0.35">
      <c r="H40" s="59"/>
    </row>
    <row r="41" spans="1:22" ht="15" thickBot="1" x14ac:dyDescent="0.4">
      <c r="A41" s="91" t="s">
        <v>18</v>
      </c>
      <c r="F41" s="58"/>
      <c r="G41" s="58"/>
    </row>
    <row r="42" spans="1:22" x14ac:dyDescent="0.35">
      <c r="A42" s="58" t="s">
        <v>453</v>
      </c>
      <c r="B42" s="58" t="s">
        <v>454</v>
      </c>
      <c r="C42" s="59">
        <v>2314</v>
      </c>
      <c r="D42" s="59">
        <v>2653</v>
      </c>
      <c r="E42" s="59">
        <v>2448</v>
      </c>
      <c r="F42" s="59">
        <v>3300</v>
      </c>
      <c r="G42" s="59">
        <v>3300</v>
      </c>
      <c r="H42" s="59">
        <v>2500</v>
      </c>
      <c r="I42" s="80">
        <v>3000</v>
      </c>
    </row>
    <row r="43" spans="1:22" x14ac:dyDescent="0.35">
      <c r="A43" s="58" t="s">
        <v>455</v>
      </c>
      <c r="B43" s="58" t="s">
        <v>456</v>
      </c>
      <c r="C43" s="59">
        <v>350000</v>
      </c>
      <c r="D43" s="59">
        <v>350000</v>
      </c>
      <c r="E43" s="59">
        <v>544800</v>
      </c>
      <c r="F43" s="59">
        <v>350000</v>
      </c>
      <c r="G43" s="59">
        <v>350000</v>
      </c>
      <c r="H43" s="59">
        <v>350000</v>
      </c>
      <c r="I43" s="80">
        <v>350000</v>
      </c>
    </row>
    <row r="44" spans="1:22" x14ac:dyDescent="0.35">
      <c r="A44" s="58" t="s">
        <v>457</v>
      </c>
      <c r="B44" s="58" t="s">
        <v>458</v>
      </c>
      <c r="C44" s="59">
        <v>1817</v>
      </c>
      <c r="D44" s="59">
        <v>2918</v>
      </c>
      <c r="E44" s="59">
        <v>4595</v>
      </c>
      <c r="F44" s="59">
        <v>1500</v>
      </c>
      <c r="G44" s="59">
        <v>1500</v>
      </c>
      <c r="H44" s="59">
        <v>3000</v>
      </c>
      <c r="I44" s="80">
        <v>1500</v>
      </c>
    </row>
    <row r="45" spans="1:22" x14ac:dyDescent="0.35">
      <c r="A45" s="58" t="s">
        <v>459</v>
      </c>
      <c r="B45" s="58" t="s">
        <v>247</v>
      </c>
      <c r="C45" s="59">
        <v>396</v>
      </c>
      <c r="D45" s="59">
        <v>398</v>
      </c>
      <c r="E45" s="59">
        <v>1131</v>
      </c>
      <c r="F45" s="59">
        <v>500</v>
      </c>
      <c r="G45" s="59">
        <v>500</v>
      </c>
      <c r="H45" s="59">
        <v>2000</v>
      </c>
      <c r="I45" s="80">
        <v>25000</v>
      </c>
    </row>
    <row r="46" spans="1:22" x14ac:dyDescent="0.35">
      <c r="A46" s="58" t="s">
        <v>460</v>
      </c>
      <c r="B46" s="58" t="s">
        <v>461</v>
      </c>
      <c r="C46" s="59">
        <v>12</v>
      </c>
      <c r="D46" s="59">
        <v>7</v>
      </c>
      <c r="E46" s="59">
        <v>10</v>
      </c>
      <c r="F46" s="59">
        <v>10</v>
      </c>
      <c r="G46" s="59">
        <v>10</v>
      </c>
      <c r="H46" s="59">
        <v>10</v>
      </c>
      <c r="I46" s="80">
        <v>3000</v>
      </c>
    </row>
    <row r="47" spans="1:22" x14ac:dyDescent="0.35">
      <c r="A47" s="58" t="s">
        <v>462</v>
      </c>
      <c r="B47" s="58" t="s">
        <v>463</v>
      </c>
      <c r="C47" s="59">
        <v>2313</v>
      </c>
      <c r="D47" s="59">
        <v>0</v>
      </c>
      <c r="E47" s="59">
        <v>5874</v>
      </c>
      <c r="F47" s="59">
        <v>0</v>
      </c>
      <c r="G47" s="59">
        <v>0</v>
      </c>
      <c r="H47" s="59">
        <v>0</v>
      </c>
      <c r="I47" s="80">
        <v>0</v>
      </c>
    </row>
    <row r="48" spans="1:22" x14ac:dyDescent="0.35">
      <c r="A48" s="58" t="s">
        <v>464</v>
      </c>
      <c r="B48" s="58" t="s">
        <v>465</v>
      </c>
      <c r="C48" s="59">
        <v>5000</v>
      </c>
      <c r="D48" s="59">
        <v>5001</v>
      </c>
      <c r="E48" s="59">
        <v>0</v>
      </c>
      <c r="F48" s="59">
        <v>0</v>
      </c>
      <c r="G48" s="59">
        <v>0</v>
      </c>
      <c r="H48" s="59">
        <v>0</v>
      </c>
      <c r="I48" s="80">
        <v>0</v>
      </c>
    </row>
    <row r="49" spans="1:384" x14ac:dyDescent="0.35">
      <c r="A49" s="58" t="s">
        <v>466</v>
      </c>
      <c r="B49" s="58" t="s">
        <v>267</v>
      </c>
      <c r="C49" s="59">
        <v>45729</v>
      </c>
      <c r="D49" s="59">
        <v>0</v>
      </c>
      <c r="E49" s="59">
        <v>4696</v>
      </c>
      <c r="F49" s="59">
        <v>0</v>
      </c>
      <c r="G49" s="59">
        <v>0</v>
      </c>
      <c r="H49" s="59">
        <v>0</v>
      </c>
      <c r="I49" s="80">
        <v>0</v>
      </c>
    </row>
    <row r="50" spans="1:384" x14ac:dyDescent="0.35">
      <c r="A50" s="58" t="s">
        <v>467</v>
      </c>
      <c r="B50" s="58" t="s">
        <v>468</v>
      </c>
      <c r="C50" s="59">
        <v>999</v>
      </c>
      <c r="D50" s="59">
        <v>619</v>
      </c>
      <c r="E50" s="59">
        <v>0</v>
      </c>
      <c r="F50" s="59">
        <v>0</v>
      </c>
      <c r="G50" s="59">
        <v>0</v>
      </c>
      <c r="H50" s="59">
        <v>0</v>
      </c>
      <c r="I50" s="80">
        <v>0</v>
      </c>
    </row>
    <row r="51" spans="1:384" x14ac:dyDescent="0.35">
      <c r="A51" s="58" t="s">
        <v>469</v>
      </c>
      <c r="B51" s="58" t="s">
        <v>470</v>
      </c>
      <c r="C51" s="59">
        <v>0</v>
      </c>
      <c r="D51" s="59">
        <v>1244</v>
      </c>
      <c r="E51" s="59">
        <v>457</v>
      </c>
      <c r="G51" s="59">
        <v>0</v>
      </c>
      <c r="H51" s="59">
        <v>0</v>
      </c>
      <c r="I51" s="80">
        <v>0</v>
      </c>
    </row>
    <row r="52" spans="1:384" x14ac:dyDescent="0.35">
      <c r="A52" s="58" t="s">
        <v>471</v>
      </c>
      <c r="B52" s="58" t="s">
        <v>472</v>
      </c>
      <c r="C52" s="59">
        <v>0</v>
      </c>
      <c r="D52" s="59">
        <v>800</v>
      </c>
      <c r="E52" s="59">
        <v>715</v>
      </c>
      <c r="F52" s="59">
        <v>1000</v>
      </c>
      <c r="G52" s="59">
        <v>1000</v>
      </c>
      <c r="H52" s="59">
        <v>1000</v>
      </c>
      <c r="I52" s="80">
        <v>0</v>
      </c>
    </row>
    <row r="53" spans="1:384" x14ac:dyDescent="0.35">
      <c r="A53" s="58" t="s">
        <v>473</v>
      </c>
      <c r="B53" s="58" t="s">
        <v>474</v>
      </c>
      <c r="C53" s="59">
        <v>172902</v>
      </c>
      <c r="D53" s="59">
        <v>260396</v>
      </c>
      <c r="E53" s="59">
        <v>269316</v>
      </c>
      <c r="F53" s="59">
        <v>200000</v>
      </c>
      <c r="G53" s="59">
        <v>200000</v>
      </c>
      <c r="H53" s="59">
        <v>200000</v>
      </c>
      <c r="I53" s="80">
        <v>200000</v>
      </c>
    </row>
    <row r="54" spans="1:384" x14ac:dyDescent="0.35">
      <c r="A54" s="58" t="s">
        <v>475</v>
      </c>
      <c r="B54" s="58" t="s">
        <v>290</v>
      </c>
      <c r="C54" s="59">
        <v>32407</v>
      </c>
      <c r="D54" s="59">
        <v>25474</v>
      </c>
      <c r="E54" s="59">
        <v>24473</v>
      </c>
      <c r="F54" s="59">
        <v>25474</v>
      </c>
      <c r="G54" s="59">
        <v>25474</v>
      </c>
      <c r="H54" s="59">
        <v>25474</v>
      </c>
      <c r="I54" s="80">
        <v>25474</v>
      </c>
    </row>
    <row r="55" spans="1:384" s="84" customFormat="1" x14ac:dyDescent="0.35">
      <c r="A55" s="84" t="s">
        <v>291</v>
      </c>
      <c r="C55" s="62">
        <f t="shared" ref="C55:H55" si="3">SUM(C42:C54)</f>
        <v>613889</v>
      </c>
      <c r="D55" s="62">
        <f t="shared" si="3"/>
        <v>649510</v>
      </c>
      <c r="E55" s="62">
        <f t="shared" si="3"/>
        <v>858515</v>
      </c>
      <c r="F55" s="62">
        <f t="shared" si="3"/>
        <v>581784</v>
      </c>
      <c r="G55" s="62">
        <f t="shared" si="3"/>
        <v>581784</v>
      </c>
      <c r="H55" s="62">
        <f t="shared" si="3"/>
        <v>583984</v>
      </c>
      <c r="I55" s="182">
        <f>SUM(I42:I54)</f>
        <v>607974</v>
      </c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  <c r="HG55" s="58"/>
      <c r="HH55" s="58"/>
      <c r="HI55" s="58"/>
      <c r="HJ55" s="58"/>
      <c r="HK55" s="58"/>
      <c r="HL55" s="58"/>
      <c r="HM55" s="58"/>
      <c r="HN55" s="58"/>
      <c r="HO55" s="58"/>
      <c r="HP55" s="58"/>
      <c r="HQ55" s="58"/>
      <c r="HR55" s="58"/>
      <c r="HS55" s="58"/>
      <c r="HT55" s="58"/>
      <c r="HU55" s="58"/>
      <c r="HV55" s="58"/>
      <c r="HW55" s="58"/>
      <c r="HX55" s="58"/>
      <c r="HY55" s="58"/>
      <c r="HZ55" s="58"/>
      <c r="IA55" s="58"/>
      <c r="IB55" s="58"/>
      <c r="IC55" s="58"/>
      <c r="ID55" s="58"/>
      <c r="IE55" s="58"/>
      <c r="IF55" s="58"/>
      <c r="IG55" s="58"/>
      <c r="IH55" s="58"/>
      <c r="II55" s="58"/>
      <c r="IJ55" s="58"/>
      <c r="IK55" s="58"/>
      <c r="IL55" s="58"/>
      <c r="IM55" s="58"/>
      <c r="IN55" s="58"/>
      <c r="IO55" s="58"/>
      <c r="IP55" s="58"/>
      <c r="IQ55" s="58"/>
      <c r="IR55" s="58"/>
      <c r="IS55" s="58"/>
      <c r="IT55" s="58"/>
      <c r="IU55" s="58"/>
      <c r="IV55" s="58"/>
      <c r="IW55" s="58"/>
      <c r="IX55" s="58"/>
      <c r="IY55" s="58"/>
      <c r="IZ55" s="58"/>
      <c r="JA55" s="58"/>
      <c r="JB55" s="58"/>
      <c r="JC55" s="58"/>
      <c r="JD55" s="58"/>
      <c r="JE55" s="58"/>
      <c r="JF55" s="58"/>
      <c r="JG55" s="58"/>
      <c r="JH55" s="58"/>
      <c r="JI55" s="58"/>
      <c r="JJ55" s="58"/>
      <c r="JK55" s="58"/>
      <c r="JL55" s="58"/>
      <c r="JM55" s="58"/>
      <c r="JN55" s="58"/>
      <c r="JO55" s="58"/>
      <c r="JP55" s="58"/>
      <c r="JQ55" s="58"/>
      <c r="JR55" s="58"/>
      <c r="JS55" s="58"/>
      <c r="JT55" s="58"/>
      <c r="JU55" s="58"/>
      <c r="JV55" s="58"/>
      <c r="JW55" s="58"/>
      <c r="JX55" s="58"/>
      <c r="JY55" s="58"/>
      <c r="JZ55" s="58"/>
      <c r="KA55" s="58"/>
      <c r="KB55" s="58"/>
      <c r="KC55" s="58"/>
      <c r="KD55" s="58"/>
      <c r="KE55" s="58"/>
      <c r="KF55" s="58"/>
      <c r="KG55" s="58"/>
      <c r="KH55" s="58"/>
      <c r="KI55" s="58"/>
      <c r="KJ55" s="58"/>
      <c r="KK55" s="58"/>
      <c r="KL55" s="58"/>
      <c r="KM55" s="58"/>
      <c r="KN55" s="58"/>
      <c r="KO55" s="58"/>
      <c r="KP55" s="58"/>
      <c r="KQ55" s="58"/>
      <c r="KR55" s="58"/>
      <c r="KS55" s="58"/>
      <c r="KT55" s="58"/>
      <c r="KU55" s="58"/>
      <c r="KV55" s="58"/>
      <c r="KW55" s="58"/>
      <c r="KX55" s="58"/>
      <c r="KY55" s="58"/>
      <c r="KZ55" s="58"/>
      <c r="LA55" s="58"/>
      <c r="LB55" s="58"/>
      <c r="LC55" s="58"/>
      <c r="LD55" s="58"/>
      <c r="LE55" s="58"/>
      <c r="LF55" s="58"/>
      <c r="LG55" s="58"/>
      <c r="LH55" s="58"/>
      <c r="LI55" s="58"/>
      <c r="LJ55" s="58"/>
      <c r="LK55" s="58"/>
      <c r="LL55" s="58"/>
      <c r="LM55" s="58"/>
      <c r="LN55" s="58"/>
      <c r="LO55" s="58"/>
      <c r="LP55" s="58"/>
      <c r="LQ55" s="58"/>
      <c r="LR55" s="58"/>
      <c r="LS55" s="58"/>
      <c r="LT55" s="58"/>
      <c r="LU55" s="58"/>
      <c r="LV55" s="58"/>
      <c r="LW55" s="58"/>
      <c r="LX55" s="58"/>
      <c r="LY55" s="58"/>
      <c r="LZ55" s="58"/>
      <c r="MA55" s="58"/>
      <c r="MB55" s="58"/>
      <c r="MC55" s="58"/>
      <c r="MD55" s="58"/>
      <c r="ME55" s="58"/>
      <c r="MF55" s="58"/>
      <c r="MG55" s="58"/>
      <c r="MH55" s="58"/>
      <c r="MI55" s="58"/>
      <c r="MJ55" s="58"/>
      <c r="MK55" s="58"/>
      <c r="ML55" s="58"/>
      <c r="MM55" s="58"/>
      <c r="MN55" s="58"/>
      <c r="MO55" s="58"/>
      <c r="MP55" s="58"/>
      <c r="MQ55" s="58"/>
      <c r="MR55" s="58"/>
      <c r="MS55" s="58"/>
      <c r="MT55" s="58"/>
      <c r="MU55" s="58"/>
      <c r="MV55" s="58"/>
      <c r="MW55" s="58"/>
      <c r="MX55" s="58"/>
      <c r="MY55" s="58"/>
      <c r="MZ55" s="58"/>
      <c r="NA55" s="58"/>
      <c r="NB55" s="58"/>
      <c r="NC55" s="58"/>
      <c r="ND55" s="58"/>
      <c r="NE55" s="58"/>
      <c r="NF55" s="58"/>
      <c r="NG55" s="58"/>
      <c r="NH55" s="58"/>
      <c r="NI55" s="58"/>
      <c r="NJ55" s="58"/>
      <c r="NK55" s="58"/>
      <c r="NL55" s="58"/>
      <c r="NM55" s="58"/>
      <c r="NN55" s="58"/>
      <c r="NO55" s="58"/>
      <c r="NP55" s="58"/>
      <c r="NQ55" s="58"/>
      <c r="NR55" s="58"/>
      <c r="NS55" s="58"/>
      <c r="NT55" s="58"/>
    </row>
    <row r="56" spans="1:384" x14ac:dyDescent="0.35">
      <c r="F56" s="58"/>
      <c r="G56" s="58"/>
    </row>
    <row r="57" spans="1:384" x14ac:dyDescent="0.35">
      <c r="G57" s="58"/>
    </row>
    <row r="58" spans="1:384" s="84" customFormat="1" x14ac:dyDescent="0.35">
      <c r="A58" s="84" t="s">
        <v>5</v>
      </c>
      <c r="B58" s="84" t="s">
        <v>292</v>
      </c>
      <c r="C58" s="61"/>
      <c r="D58" s="61"/>
      <c r="E58" s="61"/>
      <c r="F58" s="61">
        <v>60000</v>
      </c>
      <c r="G58" s="181">
        <v>60000</v>
      </c>
      <c r="H58" s="181">
        <v>60000</v>
      </c>
      <c r="I58" s="182">
        <v>60000</v>
      </c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  <c r="DN58" s="58"/>
      <c r="DO58" s="58"/>
      <c r="DP58" s="58"/>
      <c r="DQ58" s="58"/>
      <c r="DR58" s="58"/>
      <c r="DS58" s="58"/>
      <c r="DT58" s="58"/>
      <c r="DU58" s="58"/>
      <c r="DV58" s="58"/>
      <c r="DW58" s="58"/>
      <c r="DX58" s="58"/>
      <c r="DY58" s="58"/>
      <c r="DZ58" s="58"/>
      <c r="EA58" s="58"/>
      <c r="EB58" s="58"/>
      <c r="EC58" s="58"/>
      <c r="ED58" s="58"/>
      <c r="EE58" s="58"/>
      <c r="EF58" s="58"/>
      <c r="EG58" s="58"/>
      <c r="EH58" s="58"/>
      <c r="EI58" s="58"/>
      <c r="EJ58" s="58"/>
      <c r="EK58" s="58"/>
      <c r="EL58" s="58"/>
      <c r="EM58" s="58"/>
      <c r="EN58" s="58"/>
      <c r="EO58" s="58"/>
      <c r="EP58" s="58"/>
      <c r="EQ58" s="58"/>
      <c r="ER58" s="58"/>
      <c r="ES58" s="58"/>
      <c r="ET58" s="58"/>
      <c r="EU58" s="58"/>
      <c r="EV58" s="58"/>
      <c r="EW58" s="58"/>
      <c r="EX58" s="58"/>
      <c r="EY58" s="58"/>
      <c r="EZ58" s="58"/>
      <c r="FA58" s="58"/>
      <c r="FB58" s="58"/>
      <c r="FC58" s="58"/>
      <c r="FD58" s="58"/>
      <c r="FE58" s="58"/>
      <c r="FF58" s="58"/>
      <c r="FG58" s="58"/>
      <c r="FH58" s="58"/>
      <c r="FI58" s="58"/>
      <c r="FJ58" s="58"/>
      <c r="FK58" s="58"/>
      <c r="FL58" s="58"/>
      <c r="FM58" s="58"/>
      <c r="FN58" s="58"/>
      <c r="FO58" s="58"/>
      <c r="FP58" s="58"/>
      <c r="FQ58" s="58"/>
      <c r="FR58" s="58"/>
      <c r="FS58" s="58"/>
      <c r="FT58" s="58"/>
      <c r="FU58" s="58"/>
      <c r="FV58" s="58"/>
      <c r="FW58" s="58"/>
      <c r="FX58" s="58"/>
      <c r="FY58" s="58"/>
      <c r="FZ58" s="58"/>
      <c r="GA58" s="58"/>
      <c r="GB58" s="58"/>
      <c r="GC58" s="58"/>
      <c r="GD58" s="58"/>
      <c r="GE58" s="58"/>
      <c r="GF58" s="58"/>
      <c r="GG58" s="58"/>
      <c r="GH58" s="58"/>
      <c r="GI58" s="58"/>
      <c r="GJ58" s="58"/>
      <c r="GK58" s="58"/>
      <c r="GL58" s="58"/>
      <c r="GM58" s="58"/>
      <c r="GN58" s="58"/>
      <c r="GO58" s="58"/>
      <c r="GP58" s="58"/>
      <c r="GQ58" s="58"/>
      <c r="GR58" s="58"/>
      <c r="GS58" s="58"/>
      <c r="GT58" s="58"/>
      <c r="GU58" s="58"/>
      <c r="GV58" s="58"/>
      <c r="GW58" s="58"/>
      <c r="GX58" s="58"/>
      <c r="GY58" s="58"/>
      <c r="GZ58" s="58"/>
      <c r="HA58" s="58"/>
      <c r="HB58" s="58"/>
      <c r="HC58" s="58"/>
      <c r="HD58" s="58"/>
      <c r="HE58" s="58"/>
      <c r="HF58" s="58"/>
      <c r="HG58" s="58"/>
      <c r="HH58" s="58"/>
      <c r="HI58" s="58"/>
      <c r="HJ58" s="58"/>
      <c r="HK58" s="58"/>
      <c r="HL58" s="58"/>
      <c r="HM58" s="58"/>
      <c r="HN58" s="58"/>
      <c r="HO58" s="58"/>
      <c r="HP58" s="58"/>
      <c r="HQ58" s="58"/>
      <c r="HR58" s="58"/>
      <c r="HS58" s="58"/>
      <c r="HT58" s="58"/>
      <c r="HU58" s="58"/>
      <c r="HV58" s="58"/>
      <c r="HW58" s="58"/>
      <c r="HX58" s="58"/>
      <c r="HY58" s="58"/>
      <c r="HZ58" s="58"/>
      <c r="IA58" s="58"/>
      <c r="IB58" s="58"/>
      <c r="IC58" s="58"/>
      <c r="ID58" s="58"/>
      <c r="IE58" s="58"/>
      <c r="IF58" s="58"/>
      <c r="IG58" s="58"/>
      <c r="IH58" s="58"/>
      <c r="II58" s="58"/>
      <c r="IJ58" s="58"/>
      <c r="IK58" s="58"/>
      <c r="IL58" s="58"/>
      <c r="IM58" s="58"/>
      <c r="IN58" s="58"/>
      <c r="IO58" s="58"/>
      <c r="IP58" s="58"/>
      <c r="IQ58" s="58"/>
      <c r="IR58" s="58"/>
      <c r="IS58" s="58"/>
      <c r="IT58" s="58"/>
      <c r="IU58" s="58"/>
      <c r="IV58" s="58"/>
      <c r="IW58" s="58"/>
      <c r="IX58" s="58"/>
      <c r="IY58" s="58"/>
      <c r="IZ58" s="58"/>
      <c r="JA58" s="58"/>
      <c r="JB58" s="58"/>
      <c r="JC58" s="58"/>
      <c r="JD58" s="58"/>
      <c r="JE58" s="58"/>
      <c r="JF58" s="58"/>
      <c r="JG58" s="58"/>
      <c r="JH58" s="58"/>
      <c r="JI58" s="58"/>
      <c r="JJ58" s="58"/>
      <c r="JK58" s="58"/>
      <c r="JL58" s="58"/>
      <c r="JM58" s="58"/>
      <c r="JN58" s="58"/>
      <c r="JO58" s="58"/>
      <c r="JP58" s="58"/>
      <c r="JQ58" s="58"/>
      <c r="JR58" s="58"/>
      <c r="JS58" s="58"/>
      <c r="JT58" s="58"/>
      <c r="JU58" s="58"/>
      <c r="JV58" s="58"/>
      <c r="JW58" s="58"/>
      <c r="JX58" s="58"/>
      <c r="JY58" s="58"/>
      <c r="JZ58" s="58"/>
      <c r="KA58" s="58"/>
      <c r="KB58" s="58"/>
      <c r="KC58" s="58"/>
      <c r="KD58" s="58"/>
      <c r="KE58" s="58"/>
      <c r="KF58" s="58"/>
      <c r="KG58" s="58"/>
      <c r="KH58" s="58"/>
      <c r="KI58" s="58"/>
      <c r="KJ58" s="58"/>
      <c r="KK58" s="58"/>
      <c r="KL58" s="58"/>
      <c r="KM58" s="58"/>
      <c r="KN58" s="58"/>
      <c r="KO58" s="58"/>
      <c r="KP58" s="58"/>
      <c r="KQ58" s="58"/>
      <c r="KR58" s="58"/>
      <c r="KS58" s="58"/>
      <c r="KT58" s="58"/>
      <c r="KU58" s="58"/>
      <c r="KV58" s="58"/>
      <c r="KW58" s="58"/>
      <c r="KX58" s="58"/>
      <c r="KY58" s="58"/>
      <c r="KZ58" s="58"/>
      <c r="LA58" s="58"/>
      <c r="LB58" s="58"/>
      <c r="LC58" s="58"/>
      <c r="LD58" s="58"/>
      <c r="LE58" s="58"/>
      <c r="LF58" s="58"/>
      <c r="LG58" s="58"/>
      <c r="LH58" s="58"/>
      <c r="LI58" s="58"/>
      <c r="LJ58" s="58"/>
      <c r="LK58" s="58"/>
      <c r="LL58" s="58"/>
      <c r="LM58" s="58"/>
      <c r="LN58" s="58"/>
      <c r="LO58" s="58"/>
      <c r="LP58" s="58"/>
      <c r="LQ58" s="58"/>
      <c r="LR58" s="58"/>
      <c r="LS58" s="58"/>
      <c r="LT58" s="58"/>
      <c r="LU58" s="58"/>
      <c r="LV58" s="58"/>
      <c r="LW58" s="58"/>
      <c r="LX58" s="58"/>
      <c r="LY58" s="58"/>
      <c r="LZ58" s="58"/>
      <c r="MA58" s="58"/>
      <c r="MB58" s="58"/>
      <c r="MC58" s="58"/>
      <c r="MD58" s="58"/>
      <c r="ME58" s="58"/>
      <c r="MF58" s="58"/>
      <c r="MG58" s="58"/>
      <c r="MH58" s="58"/>
      <c r="MI58" s="58"/>
      <c r="MJ58" s="58"/>
      <c r="MK58" s="58"/>
      <c r="ML58" s="58"/>
      <c r="MM58" s="58"/>
      <c r="MN58" s="58"/>
      <c r="MO58" s="58"/>
      <c r="MP58" s="58"/>
      <c r="MQ58" s="58"/>
      <c r="MR58" s="58"/>
      <c r="MS58" s="58"/>
      <c r="MT58" s="58"/>
      <c r="MU58" s="58"/>
      <c r="MV58" s="58"/>
      <c r="MW58" s="58"/>
      <c r="MX58" s="58"/>
      <c r="MY58" s="58"/>
      <c r="MZ58" s="58"/>
      <c r="NA58" s="58"/>
      <c r="NB58" s="58"/>
      <c r="NC58" s="58"/>
      <c r="ND58" s="58"/>
      <c r="NE58" s="58"/>
      <c r="NF58" s="58"/>
      <c r="NG58" s="58"/>
      <c r="NH58" s="58"/>
      <c r="NI58" s="58"/>
      <c r="NJ58" s="58"/>
      <c r="NK58" s="58"/>
      <c r="NL58" s="58"/>
      <c r="NM58" s="58"/>
      <c r="NN58" s="58"/>
      <c r="NO58" s="58"/>
      <c r="NP58" s="58"/>
      <c r="NQ58" s="58"/>
      <c r="NR58" s="58"/>
      <c r="NS58" s="58"/>
      <c r="NT58" s="58"/>
    </row>
    <row r="59" spans="1:384" x14ac:dyDescent="0.35">
      <c r="G59" s="58"/>
    </row>
    <row r="60" spans="1:384" s="84" customFormat="1" x14ac:dyDescent="0.35">
      <c r="A60" s="84" t="s">
        <v>476</v>
      </c>
      <c r="B60" s="84" t="s">
        <v>294</v>
      </c>
      <c r="C60" s="62">
        <v>751467</v>
      </c>
      <c r="D60" s="62">
        <v>749348</v>
      </c>
      <c r="E60" s="62">
        <v>778526</v>
      </c>
      <c r="F60" s="62">
        <f>SUM(F33+F39-F55-F58)</f>
        <v>807886</v>
      </c>
      <c r="G60" s="62">
        <f>SUM(G33+G39-G55-G58)</f>
        <v>1104666</v>
      </c>
      <c r="H60" s="62">
        <f>SUM(H33+H39-H55-H58)</f>
        <v>837932</v>
      </c>
      <c r="I60" s="62">
        <f t="shared" ref="I60" si="4">SUM(I33+I39-I55-I58)</f>
        <v>736473.54999999981</v>
      </c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58"/>
      <c r="DW60" s="58"/>
      <c r="DX60" s="58"/>
      <c r="DY60" s="58"/>
      <c r="DZ60" s="58"/>
      <c r="EA60" s="58"/>
      <c r="EB60" s="58"/>
      <c r="EC60" s="58"/>
      <c r="ED60" s="58"/>
      <c r="EE60" s="58"/>
      <c r="EF60" s="58"/>
      <c r="EG60" s="58"/>
      <c r="EH60" s="58"/>
      <c r="EI60" s="58"/>
      <c r="EJ60" s="58"/>
      <c r="EK60" s="58"/>
      <c r="EL60" s="58"/>
      <c r="EM60" s="58"/>
      <c r="EN60" s="58"/>
      <c r="EO60" s="58"/>
      <c r="EP60" s="58"/>
      <c r="EQ60" s="58"/>
      <c r="ER60" s="58"/>
      <c r="ES60" s="58"/>
      <c r="ET60" s="58"/>
      <c r="EU60" s="58"/>
      <c r="EV60" s="58"/>
      <c r="EW60" s="58"/>
      <c r="EX60" s="58"/>
      <c r="EY60" s="58"/>
      <c r="EZ60" s="58"/>
      <c r="FA60" s="58"/>
      <c r="FB60" s="58"/>
      <c r="FC60" s="58"/>
      <c r="FD60" s="58"/>
      <c r="FE60" s="58"/>
      <c r="FF60" s="58"/>
      <c r="FG60" s="58"/>
      <c r="FH60" s="58"/>
      <c r="FI60" s="58"/>
      <c r="FJ60" s="58"/>
      <c r="FK60" s="58"/>
      <c r="FL60" s="58"/>
      <c r="FM60" s="58"/>
      <c r="FN60" s="58"/>
      <c r="FO60" s="58"/>
      <c r="FP60" s="58"/>
      <c r="FQ60" s="58"/>
      <c r="FR60" s="58"/>
      <c r="FS60" s="58"/>
      <c r="FT60" s="58"/>
      <c r="FU60" s="58"/>
      <c r="FV60" s="58"/>
      <c r="FW60" s="58"/>
      <c r="FX60" s="58"/>
      <c r="FY60" s="58"/>
      <c r="FZ60" s="58"/>
      <c r="GA60" s="58"/>
      <c r="GB60" s="58"/>
      <c r="GC60" s="58"/>
      <c r="GD60" s="58"/>
      <c r="GE60" s="58"/>
      <c r="GF60" s="58"/>
      <c r="GG60" s="58"/>
      <c r="GH60" s="58"/>
      <c r="GI60" s="58"/>
      <c r="GJ60" s="58"/>
      <c r="GK60" s="58"/>
      <c r="GL60" s="58"/>
      <c r="GM60" s="58"/>
      <c r="GN60" s="58"/>
      <c r="GO60" s="58"/>
      <c r="GP60" s="58"/>
      <c r="GQ60" s="58"/>
      <c r="GR60" s="58"/>
      <c r="GS60" s="58"/>
      <c r="GT60" s="58"/>
      <c r="GU60" s="58"/>
      <c r="GV60" s="58"/>
      <c r="GW60" s="58"/>
      <c r="GX60" s="58"/>
      <c r="GY60" s="58"/>
      <c r="GZ60" s="58"/>
      <c r="HA60" s="58"/>
      <c r="HB60" s="58"/>
      <c r="HC60" s="58"/>
      <c r="HD60" s="58"/>
      <c r="HE60" s="58"/>
      <c r="HF60" s="58"/>
      <c r="HG60" s="58"/>
      <c r="HH60" s="58"/>
      <c r="HI60" s="58"/>
      <c r="HJ60" s="58"/>
      <c r="HK60" s="58"/>
      <c r="HL60" s="58"/>
      <c r="HM60" s="58"/>
      <c r="HN60" s="58"/>
      <c r="HO60" s="58"/>
      <c r="HP60" s="58"/>
      <c r="HQ60" s="58"/>
      <c r="HR60" s="58"/>
      <c r="HS60" s="58"/>
      <c r="HT60" s="58"/>
      <c r="HU60" s="58"/>
      <c r="HV60" s="58"/>
      <c r="HW60" s="58"/>
      <c r="HX60" s="58"/>
      <c r="HY60" s="58"/>
      <c r="HZ60" s="58"/>
      <c r="IA60" s="58"/>
      <c r="IB60" s="58"/>
      <c r="IC60" s="58"/>
      <c r="ID60" s="58"/>
      <c r="IE60" s="58"/>
      <c r="IF60" s="58"/>
      <c r="IG60" s="58"/>
      <c r="IH60" s="58"/>
      <c r="II60" s="58"/>
      <c r="IJ60" s="58"/>
      <c r="IK60" s="58"/>
      <c r="IL60" s="58"/>
      <c r="IM60" s="58"/>
      <c r="IN60" s="58"/>
      <c r="IO60" s="58"/>
      <c r="IP60" s="58"/>
      <c r="IQ60" s="58"/>
      <c r="IR60" s="58"/>
      <c r="IS60" s="58"/>
      <c r="IT60" s="58"/>
      <c r="IU60" s="58"/>
      <c r="IV60" s="58"/>
      <c r="IW60" s="58"/>
      <c r="IX60" s="58"/>
      <c r="IY60" s="58"/>
      <c r="IZ60" s="58"/>
      <c r="JA60" s="58"/>
      <c r="JB60" s="58"/>
      <c r="JC60" s="58"/>
      <c r="JD60" s="91"/>
      <c r="JE60" s="91"/>
      <c r="JF60" s="91"/>
      <c r="JG60" s="91"/>
      <c r="JH60" s="91"/>
      <c r="JI60" s="91"/>
      <c r="JJ60" s="91"/>
      <c r="JK60" s="91"/>
      <c r="JL60" s="91"/>
      <c r="JM60" s="91"/>
      <c r="JN60" s="91"/>
      <c r="JO60" s="91"/>
      <c r="JP60" s="91"/>
      <c r="JQ60" s="91"/>
      <c r="JR60" s="91"/>
      <c r="JS60" s="91"/>
      <c r="JT60" s="91"/>
      <c r="JU60" s="91"/>
      <c r="JV60" s="91"/>
      <c r="JW60" s="91"/>
      <c r="JX60" s="91"/>
      <c r="JY60" s="91"/>
      <c r="JZ60" s="91"/>
      <c r="KA60" s="91"/>
      <c r="KB60" s="91"/>
      <c r="KC60" s="91"/>
      <c r="KD60" s="91"/>
      <c r="KE60" s="91"/>
      <c r="KF60" s="91"/>
      <c r="KG60" s="91"/>
      <c r="KH60" s="91"/>
      <c r="KI60" s="91"/>
      <c r="KJ60" s="91"/>
      <c r="KK60" s="91"/>
      <c r="KL60" s="91"/>
      <c r="KM60" s="91"/>
      <c r="KN60" s="91"/>
      <c r="KO60" s="91"/>
      <c r="KP60" s="91"/>
      <c r="KQ60" s="91"/>
      <c r="KR60" s="91"/>
      <c r="KS60" s="91"/>
      <c r="KT60" s="91"/>
      <c r="KU60" s="91"/>
      <c r="KV60" s="91"/>
      <c r="KW60" s="91"/>
      <c r="KX60" s="91"/>
      <c r="KY60" s="91"/>
      <c r="KZ60" s="91"/>
      <c r="LA60" s="91"/>
      <c r="LB60" s="91"/>
      <c r="LC60" s="91"/>
      <c r="LD60" s="91"/>
      <c r="LE60" s="91"/>
      <c r="LF60" s="91"/>
      <c r="LG60" s="91"/>
      <c r="LH60" s="91"/>
      <c r="LI60" s="91"/>
      <c r="LJ60" s="91"/>
      <c r="LK60" s="91"/>
      <c r="LL60" s="91"/>
      <c r="LM60" s="91"/>
      <c r="LN60" s="91"/>
      <c r="LO60" s="91"/>
      <c r="LP60" s="91"/>
      <c r="LQ60" s="91"/>
      <c r="LR60" s="91"/>
      <c r="LS60" s="91"/>
      <c r="LT60" s="91"/>
      <c r="LU60" s="91"/>
      <c r="LV60" s="91"/>
      <c r="LW60" s="91"/>
      <c r="LX60" s="91"/>
      <c r="LY60" s="91"/>
      <c r="LZ60" s="91"/>
      <c r="MA60" s="91"/>
      <c r="MB60" s="91"/>
      <c r="MC60" s="91"/>
      <c r="MD60" s="91"/>
      <c r="ME60" s="91"/>
      <c r="MF60" s="91"/>
      <c r="MG60" s="91"/>
      <c r="MH60" s="91"/>
      <c r="MI60" s="91"/>
      <c r="MJ60" s="91"/>
      <c r="MK60" s="91"/>
      <c r="ML60" s="91"/>
      <c r="MM60" s="91"/>
      <c r="MN60" s="91"/>
      <c r="MO60" s="91"/>
      <c r="MP60" s="91"/>
      <c r="MQ60" s="91"/>
      <c r="MR60" s="91"/>
      <c r="MS60" s="91"/>
      <c r="MT60" s="91"/>
      <c r="MU60" s="91"/>
      <c r="MV60" s="91"/>
      <c r="MW60" s="91"/>
      <c r="MX60" s="91"/>
      <c r="MY60" s="91"/>
      <c r="MZ60" s="91"/>
      <c r="NA60" s="91"/>
      <c r="NB60" s="91"/>
      <c r="NC60" s="91"/>
      <c r="ND60" s="91"/>
      <c r="NE60" s="91"/>
      <c r="NF60" s="91"/>
      <c r="NG60" s="91"/>
      <c r="NH60" s="91"/>
      <c r="NI60" s="91"/>
      <c r="NJ60" s="91"/>
      <c r="NK60" s="91"/>
      <c r="NL60" s="91"/>
      <c r="NM60" s="91"/>
      <c r="NN60" s="91"/>
      <c r="NO60" s="91"/>
      <c r="NP60" s="91"/>
      <c r="NQ60" s="91"/>
      <c r="NR60" s="91"/>
      <c r="NS60" s="91"/>
      <c r="NT60" s="91"/>
    </row>
    <row r="61" spans="1:384" x14ac:dyDescent="0.35">
      <c r="G61" s="58"/>
    </row>
    <row r="62" spans="1:384" x14ac:dyDescent="0.35">
      <c r="B62" s="58" t="s">
        <v>295</v>
      </c>
      <c r="C62" s="60">
        <f t="shared" ref="C62:H62" si="5">SUM(C55+C58+C60)</f>
        <v>1365356</v>
      </c>
      <c r="D62" s="60">
        <f t="shared" si="5"/>
        <v>1398858</v>
      </c>
      <c r="E62" s="60">
        <f t="shared" si="5"/>
        <v>1637041</v>
      </c>
      <c r="F62" s="60">
        <f t="shared" si="5"/>
        <v>1449670</v>
      </c>
      <c r="G62" s="162">
        <f t="shared" si="5"/>
        <v>1746450</v>
      </c>
      <c r="H62" s="162">
        <f t="shared" si="5"/>
        <v>1481916</v>
      </c>
      <c r="I62" s="60">
        <f t="shared" ref="I62" si="6">SUM(I55+I58+I60)</f>
        <v>1404447.5499999998</v>
      </c>
    </row>
    <row r="63" spans="1:384" x14ac:dyDescent="0.35">
      <c r="G63" s="58"/>
    </row>
    <row r="64" spans="1:384" x14ac:dyDescent="0.35">
      <c r="B64" s="58" t="s">
        <v>296</v>
      </c>
      <c r="C64" s="60">
        <f t="shared" ref="C64:H64" si="7">SUM(C62-C33-C39)</f>
        <v>-35078</v>
      </c>
      <c r="D64" s="60">
        <f t="shared" si="7"/>
        <v>76817</v>
      </c>
      <c r="E64" s="60">
        <f t="shared" si="7"/>
        <v>214692</v>
      </c>
      <c r="F64" s="60">
        <f t="shared" si="7"/>
        <v>0</v>
      </c>
      <c r="G64" s="162">
        <f t="shared" si="7"/>
        <v>0</v>
      </c>
      <c r="H64" s="162">
        <f t="shared" si="7"/>
        <v>0</v>
      </c>
    </row>
    <row r="66" spans="1:2" hidden="1" x14ac:dyDescent="0.35">
      <c r="B66" s="58" t="s">
        <v>386</v>
      </c>
    </row>
    <row r="67" spans="1:2" hidden="1" x14ac:dyDescent="0.35"/>
    <row r="68" spans="1:2" hidden="1" x14ac:dyDescent="0.35">
      <c r="B68" s="58" t="s">
        <v>387</v>
      </c>
    </row>
    <row r="69" spans="1:2" hidden="1" x14ac:dyDescent="0.35"/>
    <row r="70" spans="1:2" hidden="1" x14ac:dyDescent="0.35">
      <c r="B70" s="58" t="s">
        <v>388</v>
      </c>
    </row>
    <row r="71" spans="1:2" ht="51" customHeight="1" x14ac:dyDescent="0.35">
      <c r="A71" s="118" t="s">
        <v>477</v>
      </c>
      <c r="B71" s="108">
        <f>335000-127727-19000-74000-17000+48000</f>
        <v>145273</v>
      </c>
    </row>
  </sheetData>
  <phoneticPr fontId="14" type="noConversion"/>
  <pageMargins left="0.7" right="0.7" top="0.75" bottom="0.75" header="0.3" footer="0.3"/>
  <pageSetup scale="77" fitToHeight="0" orientation="landscape" r:id="rId1"/>
  <headerFooter>
    <oddFooter>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9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I14" sqref="I14"/>
    </sheetView>
  </sheetViews>
  <sheetFormatPr defaultRowHeight="14.5" x14ac:dyDescent="0.35"/>
  <cols>
    <col min="1" max="1" width="15.7265625" customWidth="1"/>
    <col min="2" max="2" width="45.81640625" customWidth="1"/>
    <col min="3" max="4" width="20.7265625" hidden="1" customWidth="1"/>
    <col min="5" max="5" width="18" customWidth="1"/>
    <col min="6" max="6" width="18.81640625" customWidth="1"/>
    <col min="7" max="7" width="18.453125" customWidth="1"/>
    <col min="8" max="8" width="16" customWidth="1"/>
    <col min="9" max="9" width="16.81640625" customWidth="1"/>
  </cols>
  <sheetData>
    <row r="1" spans="1:9" s="197" customFormat="1" ht="36" customHeight="1" thickBot="1" x14ac:dyDescent="0.4">
      <c r="A1" s="197" t="s">
        <v>56</v>
      </c>
      <c r="B1" s="198" t="s">
        <v>57</v>
      </c>
      <c r="C1" s="198" t="s">
        <v>58</v>
      </c>
      <c r="D1" s="198" t="s">
        <v>59</v>
      </c>
      <c r="E1" s="198" t="s">
        <v>60</v>
      </c>
      <c r="F1" s="198" t="s">
        <v>61</v>
      </c>
      <c r="G1" s="198" t="s">
        <v>62</v>
      </c>
      <c r="H1" s="198" t="s">
        <v>63</v>
      </c>
      <c r="I1" s="195" t="s">
        <v>750</v>
      </c>
    </row>
    <row r="2" spans="1:9" x14ac:dyDescent="0.35">
      <c r="A2" t="s">
        <v>8</v>
      </c>
    </row>
    <row r="3" spans="1:9" x14ac:dyDescent="0.35">
      <c r="A3" t="s">
        <v>478</v>
      </c>
      <c r="B3" t="s">
        <v>193</v>
      </c>
      <c r="C3" s="52">
        <v>6466</v>
      </c>
      <c r="D3" s="52">
        <v>7520</v>
      </c>
      <c r="E3" s="52">
        <v>4620</v>
      </c>
      <c r="F3" s="60">
        <v>7900</v>
      </c>
      <c r="G3" s="60">
        <v>4915</v>
      </c>
      <c r="H3" s="60">
        <v>5000</v>
      </c>
      <c r="I3" s="97">
        <v>5050</v>
      </c>
    </row>
    <row r="4" spans="1:9" s="33" customFormat="1" ht="15" thickBot="1" x14ac:dyDescent="0.4">
      <c r="A4" s="33" t="s">
        <v>227</v>
      </c>
      <c r="C4" s="50">
        <f t="shared" ref="C4:F4" si="0">SUM(C3)</f>
        <v>6466</v>
      </c>
      <c r="D4" s="50">
        <f t="shared" si="0"/>
        <v>7520</v>
      </c>
      <c r="E4" s="50">
        <f t="shared" si="0"/>
        <v>4620</v>
      </c>
      <c r="F4" s="50">
        <f t="shared" si="0"/>
        <v>7900</v>
      </c>
      <c r="G4" s="50">
        <f t="shared" ref="G4:H4" si="1">SUM(G3)</f>
        <v>4915</v>
      </c>
      <c r="H4" s="50">
        <f t="shared" si="1"/>
        <v>5000</v>
      </c>
      <c r="I4" s="98">
        <v>5000</v>
      </c>
    </row>
    <row r="5" spans="1:9" x14ac:dyDescent="0.35">
      <c r="A5" t="s">
        <v>18</v>
      </c>
      <c r="C5" s="52"/>
      <c r="D5" s="52"/>
      <c r="E5" s="52"/>
    </row>
    <row r="6" spans="1:9" x14ac:dyDescent="0.35">
      <c r="A6" t="s">
        <v>479</v>
      </c>
      <c r="B6" t="s">
        <v>247</v>
      </c>
      <c r="C6" s="52">
        <v>6</v>
      </c>
      <c r="D6" s="52">
        <v>6</v>
      </c>
      <c r="E6" s="52">
        <v>6</v>
      </c>
      <c r="F6" s="53" t="s">
        <v>5</v>
      </c>
      <c r="G6" s="53">
        <v>343.45</v>
      </c>
      <c r="H6" s="53" t="s">
        <v>5</v>
      </c>
      <c r="I6" s="53"/>
    </row>
    <row r="7" spans="1:9" s="33" customFormat="1" ht="15" thickBot="1" x14ac:dyDescent="0.4">
      <c r="A7" s="33" t="s">
        <v>291</v>
      </c>
      <c r="C7" s="50">
        <f t="shared" ref="C7:G7" si="2">SUM(C6)</f>
        <v>6</v>
      </c>
      <c r="D7" s="50">
        <f t="shared" si="2"/>
        <v>6</v>
      </c>
      <c r="E7" s="50">
        <f t="shared" si="2"/>
        <v>6</v>
      </c>
      <c r="F7" s="50">
        <f t="shared" si="2"/>
        <v>0</v>
      </c>
      <c r="G7" s="50">
        <f t="shared" si="2"/>
        <v>343.45</v>
      </c>
      <c r="H7" s="50">
        <f t="shared" ref="H7" si="3">SUM(H6)</f>
        <v>0</v>
      </c>
    </row>
    <row r="8" spans="1:9" x14ac:dyDescent="0.35">
      <c r="C8" s="52"/>
      <c r="D8" s="52"/>
      <c r="E8" s="52"/>
    </row>
    <row r="9" spans="1:9" s="33" customFormat="1" ht="15" thickBot="1" x14ac:dyDescent="0.4">
      <c r="A9" s="33" t="s">
        <v>5</v>
      </c>
      <c r="B9" s="33" t="s">
        <v>292</v>
      </c>
      <c r="C9" s="50"/>
      <c r="D9" s="50"/>
      <c r="E9" s="50"/>
      <c r="F9" s="61">
        <v>0</v>
      </c>
      <c r="G9" s="61">
        <v>0</v>
      </c>
      <c r="H9" s="61">
        <v>0</v>
      </c>
    </row>
    <row r="10" spans="1:9" x14ac:dyDescent="0.35">
      <c r="C10" s="52"/>
      <c r="D10" s="52"/>
      <c r="E10" s="52"/>
    </row>
    <row r="11" spans="1:9" s="33" customFormat="1" ht="15" thickBot="1" x14ac:dyDescent="0.4">
      <c r="A11" s="33" t="s">
        <v>480</v>
      </c>
      <c r="B11" s="33" t="s">
        <v>294</v>
      </c>
      <c r="C11" s="50">
        <v>7100</v>
      </c>
      <c r="D11" s="50">
        <v>7900</v>
      </c>
      <c r="E11" s="50">
        <v>7900</v>
      </c>
      <c r="F11" s="66">
        <f>SUM(F4-F7-F9)</f>
        <v>7900</v>
      </c>
      <c r="G11" s="66">
        <f>SUM(G4-G7-G9)</f>
        <v>4571.55</v>
      </c>
      <c r="H11" s="66">
        <f>SUM(H4-H7-H9)</f>
        <v>5000</v>
      </c>
      <c r="I11" s="98">
        <v>5000</v>
      </c>
    </row>
    <row r="12" spans="1:9" x14ac:dyDescent="0.35">
      <c r="C12" s="51"/>
      <c r="D12" s="51"/>
      <c r="E12" s="51"/>
    </row>
    <row r="13" spans="1:9" x14ac:dyDescent="0.35">
      <c r="B13" t="s">
        <v>295</v>
      </c>
      <c r="C13" s="52">
        <f t="shared" ref="C13:F13" si="4">SUM(C7+C9+C11)</f>
        <v>7106</v>
      </c>
      <c r="D13" s="52">
        <f t="shared" si="4"/>
        <v>7906</v>
      </c>
      <c r="E13" s="52">
        <f t="shared" si="4"/>
        <v>7906</v>
      </c>
      <c r="F13" s="52">
        <f t="shared" si="4"/>
        <v>7900</v>
      </c>
      <c r="G13" s="52">
        <f t="shared" ref="G13:H13" si="5">SUM(G7+G9+G11)</f>
        <v>4915</v>
      </c>
      <c r="H13" s="52">
        <f t="shared" si="5"/>
        <v>5000</v>
      </c>
      <c r="I13" s="97">
        <v>5000</v>
      </c>
    </row>
    <row r="14" spans="1:9" x14ac:dyDescent="0.35">
      <c r="C14" s="52"/>
      <c r="D14" s="52"/>
      <c r="E14" s="52"/>
    </row>
    <row r="15" spans="1:9" x14ac:dyDescent="0.35">
      <c r="B15" t="s">
        <v>296</v>
      </c>
      <c r="C15" s="52">
        <f t="shared" ref="C15:E15" si="6">SUM(C13-C4)</f>
        <v>640</v>
      </c>
      <c r="D15" s="52">
        <f t="shared" si="6"/>
        <v>386</v>
      </c>
      <c r="E15" s="52">
        <f t="shared" si="6"/>
        <v>3286</v>
      </c>
      <c r="F15" s="52">
        <f t="shared" ref="F15" si="7">SUM(F13-F4)</f>
        <v>0</v>
      </c>
      <c r="G15" s="52">
        <v>4137</v>
      </c>
      <c r="H15" s="52">
        <f t="shared" ref="H15" si="8">SUM(H13-H4)</f>
        <v>0</v>
      </c>
    </row>
    <row r="19" spans="1:2" ht="43.5" x14ac:dyDescent="0.35">
      <c r="A19" s="106" t="s">
        <v>481</v>
      </c>
      <c r="B19" s="107">
        <v>11394.37</v>
      </c>
    </row>
  </sheetData>
  <phoneticPr fontId="14" type="noConversion"/>
  <pageMargins left="0.7" right="0.7" top="0.75" bottom="0.75" header="0.3" footer="0.3"/>
  <pageSetup scale="81" fitToHeight="0" orientation="landscape" r:id="rId1"/>
  <headerFooter>
    <oddFooter>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2" sqref="I12"/>
    </sheetView>
  </sheetViews>
  <sheetFormatPr defaultRowHeight="14.5" x14ac:dyDescent="0.35"/>
  <cols>
    <col min="1" max="1" width="17.7265625" customWidth="1"/>
    <col min="2" max="2" width="46.54296875" customWidth="1"/>
    <col min="3" max="4" width="20.7265625" hidden="1" customWidth="1"/>
    <col min="5" max="5" width="17.1796875" customWidth="1"/>
    <col min="6" max="6" width="17" customWidth="1"/>
    <col min="7" max="7" width="18.54296875" customWidth="1"/>
    <col min="8" max="8" width="16.81640625" customWidth="1"/>
    <col min="9" max="9" width="16" style="100" customWidth="1"/>
  </cols>
  <sheetData>
    <row r="1" spans="1:9" s="197" customFormat="1" ht="29" x14ac:dyDescent="0.35">
      <c r="A1" s="197" t="s">
        <v>56</v>
      </c>
      <c r="B1" s="198" t="s">
        <v>57</v>
      </c>
      <c r="C1" s="198" t="s">
        <v>58</v>
      </c>
      <c r="D1" s="198" t="s">
        <v>59</v>
      </c>
      <c r="E1" s="198" t="s">
        <v>60</v>
      </c>
      <c r="F1" s="198" t="s">
        <v>61</v>
      </c>
      <c r="G1" s="198" t="s">
        <v>62</v>
      </c>
      <c r="H1" s="198" t="s">
        <v>63</v>
      </c>
      <c r="I1" s="199" t="s">
        <v>750</v>
      </c>
    </row>
    <row r="2" spans="1:9" x14ac:dyDescent="0.35">
      <c r="A2" t="s">
        <v>8</v>
      </c>
    </row>
    <row r="3" spans="1:9" x14ac:dyDescent="0.35">
      <c r="A3" t="s">
        <v>482</v>
      </c>
      <c r="B3" t="s">
        <v>193</v>
      </c>
      <c r="C3" s="52">
        <v>2378</v>
      </c>
      <c r="D3" s="52">
        <v>2865</v>
      </c>
      <c r="E3" s="52">
        <v>2220</v>
      </c>
      <c r="F3" s="52">
        <v>3500</v>
      </c>
      <c r="G3" s="52">
        <v>2173.5700000000002</v>
      </c>
      <c r="H3" s="60">
        <v>2500</v>
      </c>
      <c r="I3" s="185">
        <v>2500</v>
      </c>
    </row>
    <row r="4" spans="1:9" s="33" customFormat="1" ht="15" thickBot="1" x14ac:dyDescent="0.4">
      <c r="A4" s="33" t="s">
        <v>227</v>
      </c>
      <c r="C4" s="50">
        <f t="shared" ref="C4:E4" si="0">SUM(C3)</f>
        <v>2378</v>
      </c>
      <c r="D4" s="50">
        <f t="shared" si="0"/>
        <v>2865</v>
      </c>
      <c r="E4" s="50">
        <f t="shared" si="0"/>
        <v>2220</v>
      </c>
      <c r="F4" s="50">
        <f t="shared" ref="F4" si="1">SUM(F3)</f>
        <v>3500</v>
      </c>
      <c r="G4" s="50">
        <f t="shared" ref="G4:H4" si="2">SUM(G3)</f>
        <v>2173.5700000000002</v>
      </c>
      <c r="H4" s="50">
        <f t="shared" si="2"/>
        <v>2500</v>
      </c>
      <c r="I4" s="186">
        <f t="shared" ref="I4" si="3">SUM(I3)</f>
        <v>2500</v>
      </c>
    </row>
    <row r="5" spans="1:9" x14ac:dyDescent="0.35">
      <c r="A5" t="s">
        <v>18</v>
      </c>
      <c r="C5" s="52"/>
      <c r="D5" s="52"/>
      <c r="E5" s="52"/>
      <c r="F5" s="52"/>
      <c r="G5" s="52"/>
      <c r="H5" s="52"/>
    </row>
    <row r="6" spans="1:9" x14ac:dyDescent="0.35">
      <c r="A6" t="s">
        <v>483</v>
      </c>
      <c r="B6" t="s">
        <v>247</v>
      </c>
      <c r="C6" s="52">
        <v>3</v>
      </c>
      <c r="D6" s="52">
        <v>3</v>
      </c>
      <c r="E6" s="52">
        <v>3</v>
      </c>
      <c r="F6" s="52">
        <v>0</v>
      </c>
      <c r="G6" s="52">
        <v>170</v>
      </c>
      <c r="H6" s="52">
        <v>0</v>
      </c>
    </row>
    <row r="7" spans="1:9" s="33" customFormat="1" ht="15" thickBot="1" x14ac:dyDescent="0.4">
      <c r="A7" s="33" t="s">
        <v>291</v>
      </c>
      <c r="C7" s="50">
        <f t="shared" ref="C7:F7" si="4">SUM(C6)</f>
        <v>3</v>
      </c>
      <c r="D7" s="50">
        <f t="shared" si="4"/>
        <v>3</v>
      </c>
      <c r="E7" s="50">
        <f t="shared" si="4"/>
        <v>3</v>
      </c>
      <c r="F7" s="50">
        <f t="shared" si="4"/>
        <v>0</v>
      </c>
      <c r="G7" s="50">
        <f t="shared" ref="G7:H7" si="5">SUM(G6)</f>
        <v>170</v>
      </c>
      <c r="H7" s="50">
        <f t="shared" si="5"/>
        <v>0</v>
      </c>
      <c r="I7" s="99"/>
    </row>
    <row r="8" spans="1:9" x14ac:dyDescent="0.35">
      <c r="C8" s="52"/>
      <c r="D8" s="52"/>
      <c r="E8" s="52"/>
      <c r="F8" s="52"/>
      <c r="G8" s="52"/>
      <c r="H8" s="52"/>
    </row>
    <row r="9" spans="1:9" s="33" customFormat="1" ht="15" thickBot="1" x14ac:dyDescent="0.4">
      <c r="A9" s="33" t="s">
        <v>5</v>
      </c>
      <c r="B9" s="33" t="s">
        <v>292</v>
      </c>
      <c r="C9" s="50"/>
      <c r="D9" s="50"/>
      <c r="E9" s="50"/>
      <c r="F9" s="61">
        <v>0</v>
      </c>
      <c r="G9" s="61">
        <v>0</v>
      </c>
      <c r="H9" s="61">
        <v>0</v>
      </c>
      <c r="I9" s="99"/>
    </row>
    <row r="10" spans="1:9" x14ac:dyDescent="0.35">
      <c r="C10" s="52"/>
      <c r="D10" s="52"/>
      <c r="E10" s="52"/>
      <c r="F10" s="52"/>
      <c r="G10" s="52"/>
      <c r="H10" s="52"/>
    </row>
    <row r="11" spans="1:9" s="33" customFormat="1" ht="15" thickBot="1" x14ac:dyDescent="0.4">
      <c r="A11" s="33" t="s">
        <v>484</v>
      </c>
      <c r="B11" s="33" t="s">
        <v>294</v>
      </c>
      <c r="C11" s="50">
        <v>3000</v>
      </c>
      <c r="D11" s="50">
        <v>3500</v>
      </c>
      <c r="E11" s="50">
        <v>3500</v>
      </c>
      <c r="F11" s="50">
        <f>SUM(F4-F7-F9)</f>
        <v>3500</v>
      </c>
      <c r="G11" s="50">
        <v>3500</v>
      </c>
      <c r="H11" s="50">
        <f>SUM(H4-H7-H9)</f>
        <v>2500</v>
      </c>
      <c r="I11" s="99">
        <v>2500</v>
      </c>
    </row>
    <row r="12" spans="1:9" x14ac:dyDescent="0.35">
      <c r="C12" s="52"/>
      <c r="D12" s="52"/>
      <c r="E12" s="52"/>
      <c r="F12" s="52"/>
      <c r="G12" s="52"/>
      <c r="H12" s="52"/>
    </row>
    <row r="13" spans="1:9" x14ac:dyDescent="0.35">
      <c r="B13" t="s">
        <v>295</v>
      </c>
      <c r="C13" s="52">
        <f t="shared" ref="C13:F13" si="6">SUM(C7+C9+C11)</f>
        <v>3003</v>
      </c>
      <c r="D13" s="52">
        <f t="shared" si="6"/>
        <v>3503</v>
      </c>
      <c r="E13" s="52">
        <f t="shared" si="6"/>
        <v>3503</v>
      </c>
      <c r="F13" s="52">
        <f t="shared" si="6"/>
        <v>3500</v>
      </c>
      <c r="G13" s="52">
        <f t="shared" ref="G13:H13" si="7">SUM(G7+G9+G11)</f>
        <v>3670</v>
      </c>
      <c r="H13" s="52">
        <f t="shared" si="7"/>
        <v>2500</v>
      </c>
      <c r="I13" s="100">
        <v>2500</v>
      </c>
    </row>
    <row r="14" spans="1:9" x14ac:dyDescent="0.35">
      <c r="C14" s="52"/>
      <c r="D14" s="52"/>
      <c r="E14" s="52"/>
      <c r="F14" s="52"/>
      <c r="G14" s="52"/>
      <c r="H14" s="52"/>
    </row>
    <row r="15" spans="1:9" x14ac:dyDescent="0.35">
      <c r="B15" t="s">
        <v>296</v>
      </c>
      <c r="C15" s="52">
        <f t="shared" ref="C15:H15" si="8">SUM(C13-C4)</f>
        <v>625</v>
      </c>
      <c r="D15" s="52">
        <f t="shared" si="8"/>
        <v>638</v>
      </c>
      <c r="E15" s="52">
        <f t="shared" si="8"/>
        <v>1283</v>
      </c>
      <c r="F15" s="52">
        <f t="shared" si="8"/>
        <v>0</v>
      </c>
      <c r="G15" s="52">
        <v>1907</v>
      </c>
      <c r="H15" s="52">
        <f t="shared" si="8"/>
        <v>0</v>
      </c>
    </row>
    <row r="19" spans="1:2" ht="43.5" x14ac:dyDescent="0.35">
      <c r="A19" s="106" t="s">
        <v>481</v>
      </c>
      <c r="B19" s="107">
        <v>5744.73</v>
      </c>
    </row>
  </sheetData>
  <pageMargins left="0.7" right="0.7" top="0.75" bottom="0.75" header="0.3" footer="0.3"/>
  <pageSetup scale="81" fitToHeight="0" orientation="landscape" r:id="rId1"/>
  <headerFooter>
    <oddFooter>&amp;CPage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8"/>
  <sheetViews>
    <sheetView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RowHeight="14.5" x14ac:dyDescent="0.35"/>
  <cols>
    <col min="1" max="1" width="17.7265625" customWidth="1"/>
    <col min="2" max="2" width="46" customWidth="1"/>
    <col min="3" max="4" width="20.7265625" hidden="1" customWidth="1"/>
    <col min="5" max="5" width="15.54296875" customWidth="1"/>
    <col min="6" max="6" width="17.26953125" customWidth="1"/>
    <col min="7" max="7" width="14.81640625" customWidth="1"/>
    <col min="8" max="8" width="17.1796875" customWidth="1"/>
    <col min="9" max="9" width="21.7265625" customWidth="1"/>
  </cols>
  <sheetData>
    <row r="1" spans="1:9" s="197" customFormat="1" ht="41.25" customHeight="1" thickBot="1" x14ac:dyDescent="0.4">
      <c r="A1" s="197" t="s">
        <v>56</v>
      </c>
      <c r="B1" s="198" t="s">
        <v>57</v>
      </c>
      <c r="C1" s="198" t="s">
        <v>58</v>
      </c>
      <c r="D1" s="198" t="s">
        <v>59</v>
      </c>
      <c r="E1" s="198" t="s">
        <v>60</v>
      </c>
      <c r="F1" s="198" t="s">
        <v>61</v>
      </c>
      <c r="G1" s="198" t="s">
        <v>62</v>
      </c>
      <c r="H1" s="198" t="s">
        <v>485</v>
      </c>
      <c r="I1" s="198" t="s">
        <v>750</v>
      </c>
    </row>
    <row r="2" spans="1:9" x14ac:dyDescent="0.35">
      <c r="A2" t="s">
        <v>8</v>
      </c>
    </row>
    <row r="3" spans="1:9" x14ac:dyDescent="0.35">
      <c r="A3" t="s">
        <v>486</v>
      </c>
      <c r="B3" t="s">
        <v>193</v>
      </c>
      <c r="C3" s="52">
        <v>1495</v>
      </c>
      <c r="D3" s="52">
        <v>1820</v>
      </c>
      <c r="E3" s="52">
        <v>1449</v>
      </c>
      <c r="F3" s="53">
        <v>2000</v>
      </c>
      <c r="G3" s="53">
        <v>1302</v>
      </c>
      <c r="H3" s="60">
        <v>1500</v>
      </c>
      <c r="I3" s="187">
        <v>1500</v>
      </c>
    </row>
    <row r="4" spans="1:9" s="33" customFormat="1" ht="15" thickBot="1" x14ac:dyDescent="0.4">
      <c r="A4" s="33" t="s">
        <v>227</v>
      </c>
      <c r="C4" s="50">
        <f t="shared" ref="C4" si="0">SUM(C3)</f>
        <v>1495</v>
      </c>
      <c r="D4" s="50">
        <f t="shared" ref="D4:F4" si="1">SUM(D3)</f>
        <v>1820</v>
      </c>
      <c r="E4" s="50">
        <f t="shared" si="1"/>
        <v>1449</v>
      </c>
      <c r="F4" s="50">
        <f t="shared" si="1"/>
        <v>2000</v>
      </c>
      <c r="G4" s="50">
        <f t="shared" ref="G4" si="2">SUM(G3)</f>
        <v>1302</v>
      </c>
      <c r="H4" s="50">
        <f t="shared" ref="H4" si="3">SUM(H3)</f>
        <v>1500</v>
      </c>
      <c r="I4" s="104">
        <v>1500</v>
      </c>
    </row>
    <row r="5" spans="1:9" x14ac:dyDescent="0.35">
      <c r="A5" t="s">
        <v>18</v>
      </c>
      <c r="C5" s="52"/>
      <c r="D5" s="52"/>
      <c r="E5" s="52"/>
      <c r="F5" s="52"/>
      <c r="G5" s="52"/>
      <c r="H5" s="52"/>
      <c r="I5" s="57"/>
    </row>
    <row r="6" spans="1:9" x14ac:dyDescent="0.35">
      <c r="A6" t="s">
        <v>487</v>
      </c>
      <c r="B6" t="s">
        <v>247</v>
      </c>
      <c r="C6" s="52">
        <v>2</v>
      </c>
      <c r="D6" s="52">
        <v>2</v>
      </c>
      <c r="E6" s="52">
        <v>2</v>
      </c>
      <c r="F6" s="53" t="s">
        <v>5</v>
      </c>
      <c r="G6" s="53">
        <v>100</v>
      </c>
      <c r="H6" s="53" t="s">
        <v>5</v>
      </c>
      <c r="I6" s="57"/>
    </row>
    <row r="7" spans="1:9" s="33" customFormat="1" ht="15" thickBot="1" x14ac:dyDescent="0.4">
      <c r="A7" s="33" t="s">
        <v>291</v>
      </c>
      <c r="C7" s="50">
        <f t="shared" ref="C7" si="4">SUM(C6)</f>
        <v>2</v>
      </c>
      <c r="D7" s="50">
        <f t="shared" ref="D7:F7" si="5">SUM(D6)</f>
        <v>2</v>
      </c>
      <c r="E7" s="50">
        <f t="shared" si="5"/>
        <v>2</v>
      </c>
      <c r="F7" s="50">
        <f t="shared" si="5"/>
        <v>0</v>
      </c>
      <c r="G7" s="50">
        <f t="shared" ref="G7" si="6">SUM(G6)</f>
        <v>100</v>
      </c>
      <c r="H7" s="50">
        <f t="shared" ref="H7" si="7">SUM(H6)</f>
        <v>0</v>
      </c>
      <c r="I7" s="104"/>
    </row>
    <row r="8" spans="1:9" x14ac:dyDescent="0.35">
      <c r="C8" s="52"/>
      <c r="D8" s="52"/>
      <c r="E8" s="52"/>
      <c r="F8" s="52"/>
      <c r="G8" s="52"/>
      <c r="H8" s="52"/>
      <c r="I8" s="57"/>
    </row>
    <row r="9" spans="1:9" s="33" customFormat="1" ht="15" thickBot="1" x14ac:dyDescent="0.4">
      <c r="A9" s="33" t="s">
        <v>5</v>
      </c>
      <c r="B9" s="33" t="s">
        <v>292</v>
      </c>
      <c r="C9" s="50"/>
      <c r="D9" s="50"/>
      <c r="E9" s="50"/>
      <c r="F9" s="50">
        <v>0</v>
      </c>
      <c r="G9" s="50">
        <v>0</v>
      </c>
      <c r="H9" s="50">
        <v>0</v>
      </c>
      <c r="I9" s="104"/>
    </row>
    <row r="10" spans="1:9" x14ac:dyDescent="0.35">
      <c r="C10" s="52"/>
      <c r="D10" s="52"/>
      <c r="E10" s="52"/>
      <c r="I10" s="57"/>
    </row>
    <row r="11" spans="1:9" s="33" customFormat="1" ht="15" thickBot="1" x14ac:dyDescent="0.4">
      <c r="A11" s="33" t="s">
        <v>488</v>
      </c>
      <c r="B11" s="33" t="s">
        <v>294</v>
      </c>
      <c r="C11" s="50">
        <v>1800</v>
      </c>
      <c r="D11" s="50">
        <v>2000</v>
      </c>
      <c r="E11" s="50">
        <v>2000</v>
      </c>
      <c r="F11" s="63">
        <f>SUM(F4-F7-F9)</f>
        <v>2000</v>
      </c>
      <c r="G11" s="63">
        <v>2000</v>
      </c>
      <c r="H11" s="63">
        <f>SUM(H4-H7-H9)</f>
        <v>1500</v>
      </c>
      <c r="I11" s="104">
        <v>1500</v>
      </c>
    </row>
    <row r="12" spans="1:9" x14ac:dyDescent="0.35">
      <c r="C12" s="52"/>
      <c r="D12" s="52"/>
      <c r="E12" s="52"/>
    </row>
    <row r="13" spans="1:9" x14ac:dyDescent="0.35">
      <c r="B13" t="s">
        <v>295</v>
      </c>
      <c r="C13" s="52">
        <f t="shared" ref="C13:H13" si="8">SUM(C7+C9+C11)</f>
        <v>1802</v>
      </c>
      <c r="D13" s="52">
        <f t="shared" si="8"/>
        <v>2002</v>
      </c>
      <c r="E13" s="52">
        <f t="shared" si="8"/>
        <v>2002</v>
      </c>
      <c r="F13" s="52">
        <f t="shared" si="8"/>
        <v>2000</v>
      </c>
      <c r="G13" s="52">
        <f t="shared" si="8"/>
        <v>2100</v>
      </c>
      <c r="H13" s="52">
        <f t="shared" si="8"/>
        <v>1500</v>
      </c>
    </row>
    <row r="14" spans="1:9" x14ac:dyDescent="0.35">
      <c r="C14" s="52"/>
      <c r="D14" s="52"/>
      <c r="E14" s="52"/>
      <c r="F14" s="52"/>
      <c r="G14" s="52"/>
      <c r="H14" s="52"/>
    </row>
    <row r="15" spans="1:9" x14ac:dyDescent="0.35">
      <c r="B15" t="s">
        <v>296</v>
      </c>
      <c r="C15" s="52">
        <f t="shared" ref="C15:H15" si="9">SUM(C13-C4)</f>
        <v>307</v>
      </c>
      <c r="D15" s="52">
        <f t="shared" si="9"/>
        <v>182</v>
      </c>
      <c r="E15" s="52">
        <f t="shared" si="9"/>
        <v>553</v>
      </c>
      <c r="F15" s="52">
        <f t="shared" si="9"/>
        <v>0</v>
      </c>
      <c r="G15" s="52">
        <f t="shared" si="9"/>
        <v>798</v>
      </c>
      <c r="H15" s="52">
        <f t="shared" si="9"/>
        <v>0</v>
      </c>
    </row>
    <row r="18" spans="1:2" ht="43.5" x14ac:dyDescent="0.35">
      <c r="A18" s="106" t="s">
        <v>481</v>
      </c>
      <c r="B18" s="107">
        <v>3341</v>
      </c>
    </row>
  </sheetData>
  <pageMargins left="0.7" right="0.7" top="0.75" bottom="0.75" header="0.3" footer="0.3"/>
  <pageSetup scale="81" fitToHeight="0" orientation="landscape" r:id="rId1"/>
  <headerFooter>
    <oddFooter>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48a8dc-a6fb-4bd6-98a7-8389e040f8b3" xsi:nil="true"/>
    <lcf76f155ced4ddcb4097134ff3c332f xmlns="7bd0eccd-dde8-47e1-aa21-42a6ef5f04d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AF83A5DEBC2E4CB3B6261A3877E396" ma:contentTypeVersion="13" ma:contentTypeDescription="Create a new document." ma:contentTypeScope="" ma:versionID="99733561e57f3a2b093e79b05bba746b">
  <xsd:schema xmlns:xsd="http://www.w3.org/2001/XMLSchema" xmlns:xs="http://www.w3.org/2001/XMLSchema" xmlns:p="http://schemas.microsoft.com/office/2006/metadata/properties" xmlns:ns2="7bd0eccd-dde8-47e1-aa21-42a6ef5f04d5" xmlns:ns3="2e48a8dc-a6fb-4bd6-98a7-8389e040f8b3" targetNamespace="http://schemas.microsoft.com/office/2006/metadata/properties" ma:root="true" ma:fieldsID="65816972235bc576b909f8d6283a0700" ns2:_="" ns3:_="">
    <xsd:import namespace="7bd0eccd-dde8-47e1-aa21-42a6ef5f04d5"/>
    <xsd:import namespace="2e48a8dc-a6fb-4bd6-98a7-8389e040f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0eccd-dde8-47e1-aa21-42a6ef5f04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930e3b5-2572-4113-a167-4279d73497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8a8dc-a6fb-4bd6-98a7-8389e040f8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bcab6f6-0544-4bf0-99e2-f572e9d4391e}" ma:internalName="TaxCatchAll" ma:showField="CatchAllData" ma:web="2e48a8dc-a6fb-4bd6-98a7-8389e040f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684261-95FC-4727-8C40-B16E675E8C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A669DF-220D-450B-8FD8-F3A8C1092159}">
  <ds:schemaRefs>
    <ds:schemaRef ds:uri="http://schemas.microsoft.com/office/2006/metadata/properties"/>
    <ds:schemaRef ds:uri="http://schemas.microsoft.com/office/infopath/2007/PartnerControls"/>
    <ds:schemaRef ds:uri="2e48a8dc-a6fb-4bd6-98a7-8389e040f8b3"/>
    <ds:schemaRef ds:uri="7bd0eccd-dde8-47e1-aa21-42a6ef5f04d5"/>
  </ds:schemaRefs>
</ds:datastoreItem>
</file>

<file path=customXml/itemProps3.xml><?xml version="1.0" encoding="utf-8"?>
<ds:datastoreItem xmlns:ds="http://schemas.openxmlformats.org/officeDocument/2006/customXml" ds:itemID="{38ED9005-2640-4373-A333-704322A0E8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d0eccd-dde8-47e1-aa21-42a6ef5f04d5"/>
    <ds:schemaRef ds:uri="2e48a8dc-a6fb-4bd6-98a7-8389e040f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2025 Final Budget</vt:lpstr>
      <vt:lpstr>2025 SUMMARY</vt:lpstr>
      <vt:lpstr>A</vt:lpstr>
      <vt:lpstr>B</vt:lpstr>
      <vt:lpstr>DA</vt:lpstr>
      <vt:lpstr>DB</vt:lpstr>
      <vt:lpstr>SL1</vt:lpstr>
      <vt:lpstr>SL2</vt:lpstr>
      <vt:lpstr>SL3</vt:lpstr>
      <vt:lpstr>SL4</vt:lpstr>
      <vt:lpstr>SL5</vt:lpstr>
      <vt:lpstr>SW1</vt:lpstr>
      <vt:lpstr>SW2</vt:lpstr>
      <vt:lpstr>SW3</vt:lpstr>
      <vt:lpstr>SW4</vt:lpstr>
      <vt:lpstr>SW5</vt:lpstr>
      <vt:lpstr>SW6</vt:lpstr>
      <vt:lpstr>SW7</vt:lpstr>
      <vt:lpstr>SW8</vt:lpstr>
      <vt:lpstr>SW9</vt:lpstr>
      <vt:lpstr>personal services</vt:lpstr>
      <vt:lpstr>personal service multiple line </vt:lpstr>
      <vt:lpstr>'2025 SUMMARY'!Print_Area</vt:lpstr>
      <vt:lpstr>A!Print_Area</vt:lpstr>
      <vt:lpstr>B!Print_Area</vt:lpstr>
      <vt:lpstr>DA!Print_Area</vt:lpstr>
      <vt:lpstr>DB!Print_Area</vt:lpstr>
      <vt:lpstr>'personal services'!Print_Area</vt:lpstr>
      <vt:lpstr>'SL1'!Print_Area</vt:lpstr>
      <vt:lpstr>'SL2'!Print_Area</vt:lpstr>
      <vt:lpstr>'SL3'!Print_Area</vt:lpstr>
      <vt:lpstr>'SL4'!Print_Area</vt:lpstr>
      <vt:lpstr>'SL5'!Print_Area</vt:lpstr>
      <vt:lpstr>'SW1'!Print_Area</vt:lpstr>
      <vt:lpstr>'SW2'!Print_Area</vt:lpstr>
      <vt:lpstr>'SW3'!Print_Area</vt:lpstr>
      <vt:lpstr>'SW4'!Print_Area</vt:lpstr>
      <vt:lpstr>'SW5'!Print_Area</vt:lpstr>
      <vt:lpstr>'SW6'!Print_Area</vt:lpstr>
      <vt:lpstr>'SW7'!Print_Area</vt:lpstr>
      <vt:lpstr>'SW8'!Print_Area</vt:lpstr>
      <vt:lpstr>A!Print_Titles</vt:lpstr>
      <vt:lpstr>DB!Print_Titles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</dc:creator>
  <cp:keywords/>
  <dc:description/>
  <cp:lastModifiedBy>Jenn Mullen</cp:lastModifiedBy>
  <cp:revision/>
  <cp:lastPrinted>2024-11-25T20:52:05Z</cp:lastPrinted>
  <dcterms:created xsi:type="dcterms:W3CDTF">2012-09-13T17:49:07Z</dcterms:created>
  <dcterms:modified xsi:type="dcterms:W3CDTF">2024-11-25T20:59:30Z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0x01010001AF83A5DEBC2E4CB3B6261A3877E396</vt:lpwstr>
  </property>
  <property fmtid="{D5CDD505-2E9C-101B-9397-08002B2CF9AE}" pid="3" name="MediaServiceImageTags">
    <vt:lpwstr/>
  </property>
</Properties>
</file>